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Questionnaire" sheetId="2" state="visible" r:id="rId2"/>
    <sheet xmlns:r="http://schemas.openxmlformats.org/officeDocument/2006/relationships" name="Résultats" sheetId="3" state="visible" r:id="rId3"/>
  </sheets>
  <definedNames>
    <definedName name="_xlnm._FilterDatabase" localSheetId="1" hidden="1">'Questionnaire'!$A$1:$L$38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name val="Calibri"/>
      <b val="1"/>
      <color rgb="00FFFFFF"/>
    </font>
    <font>
      <b val="1"/>
      <color rgb="000E7490"/>
      <sz val="12"/>
    </font>
  </fonts>
  <fills count="4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2" fontId="7" fillId="0" borderId="0" pivotButton="0" quotePrefix="0" xfId="0"/>
    <xf numFmtId="9" fontId="7" fillId="0" borderId="0" pivotButton="0" quotePrefix="0" xfId="0"/>
    <xf numFmtId="1" fontId="7" fillId="0" borderId="0" pivotButton="0" quotePrefix="0" xfId="0"/>
    <xf numFmtId="49" fontId="7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A7E3C1"/>
        </patternFill>
      </fill>
    </dxf>
    <dxf>
      <fill>
        <patternFill patternType="solid">
          <fgColor rgb="006FCF9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Maturité par thème (0 à 5)</a:t>
            </a:r>
          </a:p>
        </rich>
      </tx>
    </title>
    <plotArea>
      <radarChart>
        <radarStyle val="marker"/>
        <ser>
          <idx val="0"/>
          <order val="0"/>
          <tx>
            <strRef>
              <f>'Résultats'!B5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'Résultats'!$A$6:$A$16</f>
            </numRef>
          </cat>
          <val>
            <numRef>
              <f>'Résultats'!$B$6:$B$16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54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Autodiagnostic ISO 27001</t>
        </is>
      </c>
    </row>
    <row r="2">
      <c r="A2" s="2" t="inlineStr">
        <is>
          <t>Évaluez votre maturité de 0 à 5 sur 37 exigences, puis consultez l'onglet Résultats.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Répondre</t>
        </is>
      </c>
      <c r="B5" s="5" t="inlineStr">
        <is>
          <t>Dans l'onglet Questionnaire, choisissez un niveau de 0 à 5 dans la colonne Niveau (ou N/A pour une mesure de l'annexe A qui ne vous concerne pas). Appuyez-vous sur ce que vous pourriez montrer à un auditeur.</t>
        </is>
      </c>
    </row>
    <row r="6" ht="48" customHeight="1">
      <c r="A6" s="4" t="inlineStr">
        <is>
          <t>2. Échelle</t>
        </is>
      </c>
      <c r="B6" s="5" t="inlineStr">
        <is>
          <t>0 Inexistant · 1 Initial · 2 Partiel · 3 Défini (documenté, approuvé, appliqué) · 4 Maîtrisé (mesuré et revu) · 5 Optimisé (amélioré en continu).</t>
        </is>
      </c>
    </row>
    <row r="7" ht="48" customHeight="1">
      <c r="A7" s="4" t="inlineStr">
        <is>
          <t>3. Lire les résultats</t>
        </is>
      </c>
      <c r="B7" s="5" t="inlineStr">
        <is>
          <t>L'onglet Résultats calcule la moyenne par thème, la maturité globale et le nombre d'exigences du système de management sous le niveau 3. Le radar se met à jour automatiquement.</t>
        </is>
      </c>
    </row>
    <row r="8" ht="48" customHeight="1">
      <c r="A8" s="4" t="inlineStr">
        <is>
          <t>4. Prioriser</t>
        </is>
      </c>
      <c r="B8" s="5" t="inlineStr">
        <is>
          <t>La colonne Priorité classe les écarts : (3 - niveau) × importance de l'exigence en audit. Triez sur cette colonne pour obtenir votre plan d'action.</t>
        </is>
      </c>
    </row>
    <row r="10" ht="40" customHeight="1">
      <c r="A10" s="6" t="inlineStr">
        <is>
          <t>Utilisation libre et gratuite. Merci de conserver la mention MG CYBER.</t>
        </is>
      </c>
    </row>
    <row r="11" ht="40" customHeight="1">
      <c r="A11" s="6" t="inlineStr">
        <is>
          <t>Cet outil suit la démarche des normes ISO/IEC 27001:2022 et ISO/IEC 27005:2022 sans en reproduire le texte, protégé par le droit d'auteur. Seuls les numéros de mesures sont cités ; les intitulés et explications sont des reformulations. Le texte officiel est disponible auprès de l'ISO ou de l'AFNOR.</t>
        </is>
      </c>
    </row>
  </sheetData>
  <mergeCells count="2">
    <mergeCell ref="A11:B11"/>
    <mergeCell ref="A10:B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50" customWidth="1" min="3" max="3"/>
    <col width="46" customWidth="1" min="4" max="4"/>
    <col width="11" customWidth="1" min="5" max="5"/>
    <col width="14" customWidth="1" min="6" max="6"/>
    <col width="36" customWidth="1" min="7" max="7"/>
    <col width="50" customWidth="1" min="8" max="8"/>
    <col width="10" customWidth="1" min="9" max="9"/>
    <col width="46" customWidth="1" min="10" max="10"/>
    <col width="46" customWidth="1" min="11" max="11"/>
    <col width="34" customWidth="1" min="12" max="12"/>
    <col hidden="1" width="13" customWidth="1" min="14" max="14"/>
    <col hidden="1" width="13" customWidth="1" min="15" max="15"/>
  </cols>
  <sheetData>
    <row r="1" ht="32" customHeight="1">
      <c r="A1" s="7" t="inlineStr">
        <is>
          <t>Réf.</t>
        </is>
      </c>
      <c r="B1" s="7" t="inlineStr">
        <is>
          <t>Thème</t>
        </is>
      </c>
      <c r="C1" s="7" t="inlineStr">
        <is>
          <t>Question</t>
        </is>
      </c>
      <c r="D1" s="7" t="inlineStr">
        <is>
          <t>Ce qu'un auditeur attend</t>
        </is>
      </c>
      <c r="E1" s="7" t="inlineStr">
        <is>
          <t>Niveau (0-5)</t>
        </is>
      </c>
      <c r="F1" s="7" t="inlineStr">
        <is>
          <t>Libellé</t>
        </is>
      </c>
      <c r="G1" s="7" t="inlineStr">
        <is>
          <t>Commentaire / preuve</t>
        </is>
      </c>
      <c r="H1" s="7" t="inlineStr">
        <is>
          <t>Action recommandée</t>
        </is>
      </c>
      <c r="I1" s="7" t="inlineStr">
        <is>
          <t>Priorité</t>
        </is>
      </c>
      <c r="J1" s="7" t="inlineStr">
        <is>
          <t>Preuves typiques</t>
        </is>
      </c>
      <c r="K1" s="7" t="inlineStr">
        <is>
          <t>Écarts fréquents en audit</t>
        </is>
      </c>
      <c r="L1" s="7" t="inlineStr">
        <is>
          <t>Correspondances</t>
        </is>
      </c>
    </row>
    <row r="2" ht="75" customHeight="1">
      <c r="A2" s="8" t="inlineStr">
        <is>
          <t>4.1</t>
        </is>
      </c>
      <c r="B2" s="8" t="inlineStr">
        <is>
          <t>Contexte</t>
        </is>
      </c>
      <c r="C2" s="8" t="inlineStr">
        <is>
          <t>Les enjeux internes et externes qui influencent votre sécurité sont-ils identifiés et revus ?</t>
        </is>
      </c>
      <c r="D2" s="8" t="inlineStr">
        <is>
          <t>Une analyse documentée (stratégie, menaces, contraintes, dépendances), revue au moins une fois par an.</t>
        </is>
      </c>
      <c r="E2" s="9" t="n"/>
      <c r="F2" s="8">
        <f>IF(ISNUMBER(E2),CHOOSE(E2+1,"Inexistant","Initial","Partiel","Défini","Maîtrisé","Optimisé"),"")</f>
        <v/>
      </c>
      <c r="G2" s="10" t="n"/>
      <c r="H2" s="8">
        <f>IF(AND(ISNUMBER(E2),E2&lt;3),N2,"")</f>
        <v/>
      </c>
      <c r="I2" s="8">
        <f>IF(AND(ISNUMBER(E2),E2&lt;3),(3-E2)*O2,"")</f>
        <v/>
      </c>
      <c r="J2" s="8" t="inlineStr">
        <is>
          <t>Analyse SWOT ou PESTEL orientée sécurité, compte rendu de revue annuelle, lien avec la cartographie des risques.</t>
        </is>
      </c>
      <c r="K2" s="8" t="inlineStr">
        <is>
          <t>Analyse faite une fois pour la certification puis jamais mise à jour ; enjeux génériques sans lien avec l'activité réelle.</t>
        </is>
      </c>
      <c r="L2" s="8" t="inlineStr">
        <is>
          <t>NIST CSF 2.0 GV.OC · ISO/IEC 27005:2022 §6</t>
        </is>
      </c>
      <c r="N2" t="inlineStr">
        <is>
          <t>Formaliser en une page les enjeux internes et externes (activité, menaces, contraintes) et la revoir chaque année.</t>
        </is>
      </c>
      <c r="O2" t="n">
        <v>2</v>
      </c>
    </row>
    <row r="3" ht="75" customHeight="1">
      <c r="A3" s="8" t="inlineStr">
        <is>
          <t>4.2</t>
        </is>
      </c>
      <c r="B3" s="8" t="inlineStr">
        <is>
          <t>Contexte</t>
        </is>
      </c>
      <c r="C3" s="8" t="inlineStr">
        <is>
          <t>Les parties intéressées et leurs exigences (lois, contrats, clients) sont-elles recensées ?</t>
        </is>
      </c>
      <c r="D3" s="8" t="inlineStr">
        <is>
          <t>Une liste des parties intéressées avec leurs attentes, et un registre des exigences légales et contractuelles tenu à jour.</t>
        </is>
      </c>
      <c r="E3" s="9" t="n"/>
      <c r="F3" s="8">
        <f>IF(ISNUMBER(E3),CHOOSE(E3+1,"Inexistant","Initial","Partiel","Défini","Maîtrisé","Optimisé"),"")</f>
        <v/>
      </c>
      <c r="G3" s="10" t="n"/>
      <c r="H3" s="8">
        <f>IF(AND(ISNUMBER(E3),E3&lt;3),N3,"")</f>
        <v/>
      </c>
      <c r="I3" s="8">
        <f>IF(AND(ISNUMBER(E3),E3&lt;3),(3-E3)*O3,"")</f>
        <v/>
      </c>
      <c r="J3" s="8" t="inlineStr">
        <is>
          <t>Registre des exigences (texte, article, applicabilité, responsable, date de revue), matrice clients et contrats, veille réglementaire.</t>
        </is>
      </c>
      <c r="K3" s="8" t="inlineStr">
        <is>
          <t>Registre limité au RGPD ; exigences contractuelles des clients (annexes sécurité, SLA) absentes ; aucune veille sur NIS2 ou DORA.</t>
        </is>
      </c>
      <c r="L3" s="8" t="inlineStr">
        <is>
          <t>NIST CSF 2.0 GV.OC-03 · ISO/IEC 27002 5.31, 5.34</t>
        </is>
      </c>
      <c r="N3" t="inlineStr">
        <is>
          <t>Établir le registre des exigences légales, réglementaires et contractuelles (RGPD, NIS2, contrats clients) avec un responsable de mise à jour.</t>
        </is>
      </c>
      <c r="O3" t="n">
        <v>2</v>
      </c>
    </row>
    <row r="4" ht="75" customHeight="1">
      <c r="A4" s="8" t="inlineStr">
        <is>
          <t>4.3</t>
        </is>
      </c>
      <c r="B4" s="8" t="inlineStr">
        <is>
          <t>Contexte</t>
        </is>
      </c>
      <c r="C4" s="8" t="inlineStr">
        <is>
          <t>Le périmètre du SMSI est-il défini et documenté, y compris ses interfaces ?</t>
        </is>
      </c>
      <c r="D4" s="8" t="inlineStr">
        <is>
          <t>Un document de périmètre précis : activités, sites, systèmes, exclusions justifiées, interfaces avec les tiers.</t>
        </is>
      </c>
      <c r="E4" s="9" t="n"/>
      <c r="F4" s="8">
        <f>IF(ISNUMBER(E4),CHOOSE(E4+1,"Inexistant","Initial","Partiel","Défini","Maîtrisé","Optimisé"),"")</f>
        <v/>
      </c>
      <c r="G4" s="10" t="n"/>
      <c r="H4" s="8">
        <f>IF(AND(ISNUMBER(E4),E4&lt;3),N4,"")</f>
        <v/>
      </c>
      <c r="I4" s="8">
        <f>IF(AND(ISNUMBER(E4),E4&lt;3),(3-E4)*O4,"")</f>
        <v/>
      </c>
      <c r="J4" s="8" t="inlineStr">
        <is>
          <t>Énoncé de périmètre signé, schéma d'architecture, liste des sites et des processus, justification des exclusions.</t>
        </is>
      </c>
      <c r="K4" s="8" t="inlineStr">
        <is>
          <t>Périmètre flou (« le SI ») ; exclusion d'activités qui portent pourtant le risque ; interfaces avec l'infogérant ou le cloud non décrites.</t>
        </is>
      </c>
      <c r="L4" s="8" t="inlineStr">
        <is>
          <t>NIST CSF 2.0 GV.OC · ISO/IEC 27005:2022 §6</t>
        </is>
      </c>
      <c r="N4" t="inlineStr">
        <is>
          <t>Rédiger le document de périmètre : activités, sites, systèmes couverts, exclusions justifiées et dépendances externes.</t>
        </is>
      </c>
      <c r="O4" t="n">
        <v>3</v>
      </c>
    </row>
    <row r="5" ht="75" customHeight="1">
      <c r="A5" s="8" t="inlineStr">
        <is>
          <t>4.4</t>
        </is>
      </c>
      <c r="B5" s="8" t="inlineStr">
        <is>
          <t>Contexte</t>
        </is>
      </c>
      <c r="C5" s="8" t="inlineStr">
        <is>
          <t>Les processus du SMSI et leurs interactions sont-ils décrits ?</t>
        </is>
      </c>
      <c r="D5" s="8" t="inlineStr">
        <is>
          <t>Une cartographie des processus de sécurité (risques, incidents, audits, revues) et de leurs liens.</t>
        </is>
      </c>
      <c r="E5" s="9" t="n"/>
      <c r="F5" s="8">
        <f>IF(ISNUMBER(E5),CHOOSE(E5+1,"Inexistant","Initial","Partiel","Défini","Maîtrisé","Optimisé"),"")</f>
        <v/>
      </c>
      <c r="G5" s="10" t="n"/>
      <c r="H5" s="8">
        <f>IF(AND(ISNUMBER(E5),E5&lt;3),N5,"")</f>
        <v/>
      </c>
      <c r="I5" s="8">
        <f>IF(AND(ISNUMBER(E5),E5&lt;3),(3-E5)*O5,"")</f>
        <v/>
      </c>
      <c r="J5" s="8" t="inlineStr">
        <is>
          <t>Cartographie des processus du SMSI, fiches processus (pilote, entrées, sorties, indicateurs).</t>
        </is>
      </c>
      <c r="K5" s="8" t="inlineStr">
        <is>
          <t>Processus décrits sur le papier mais sans pilote ni indicateur ; SMSI vécu comme un projet ponctuel plutôt qu'un système.</t>
        </is>
      </c>
      <c r="L5" s="8" t="inlineStr">
        <is>
          <t>NIST CSF 2.0 GV.OV</t>
        </is>
      </c>
      <c r="N5" t="inlineStr">
        <is>
          <t>Dessiner une cartographie simple des processus du SMSI et de leurs entrées et sorties.</t>
        </is>
      </c>
      <c r="O5" t="n">
        <v>1</v>
      </c>
    </row>
    <row r="6" ht="75" customHeight="1">
      <c r="A6" s="8" t="inlineStr">
        <is>
          <t>5.1</t>
        </is>
      </c>
      <c r="B6" s="8" t="inlineStr">
        <is>
          <t>Leadership</t>
        </is>
      </c>
      <c r="C6" s="8" t="inlineStr">
        <is>
          <t>La direction s'implique-t-elle concrètement (objectifs, ressources, arbitrages) ?</t>
        </is>
      </c>
      <c r="D6" s="8" t="inlineStr">
        <is>
          <t>Des décisions tracées en comité de direction, un budget sécurité, des objectifs alignés sur la stratégie.</t>
        </is>
      </c>
      <c r="E6" s="9" t="n"/>
      <c r="F6" s="8">
        <f>IF(ISNUMBER(E6),CHOOSE(E6+1,"Inexistant","Initial","Partiel","Défini","Maîtrisé","Optimisé"),"")</f>
        <v/>
      </c>
      <c r="G6" s="10" t="n"/>
      <c r="H6" s="8">
        <f>IF(AND(ISNUMBER(E6),E6&lt;3),N6,"")</f>
        <v/>
      </c>
      <c r="I6" s="8">
        <f>IF(AND(ISNUMBER(E6),E6&lt;3),(3-E6)*O6,"")</f>
        <v/>
      </c>
      <c r="J6" s="8" t="inlineStr">
        <is>
          <t>Comptes rendus de comité de direction mentionnant la sécurité, budget validé, objectifs signés par la direction.</t>
        </is>
      </c>
      <c r="K6" s="8" t="inlineStr">
        <is>
          <t>Direction absente des entretiens d'audit ; RSSI seul porteur du SMSI ; aucune décision de la direction tracée.</t>
        </is>
      </c>
      <c r="L6" s="8" t="inlineStr">
        <is>
          <t>NIST CSF 2.0 GV.RR-01, GV.OV</t>
        </is>
      </c>
      <c r="N6" t="inlineStr">
        <is>
          <t>Inscrire la sécurité à l'ordre du jour du comité de direction au moins chaque trimestre, avec des décisions tracées.</t>
        </is>
      </c>
      <c r="O6" t="n">
        <v>3</v>
      </c>
    </row>
    <row r="7" ht="75" customHeight="1">
      <c r="A7" s="8" t="inlineStr">
        <is>
          <t>5.2</t>
        </is>
      </c>
      <c r="B7" s="8" t="inlineStr">
        <is>
          <t>Leadership</t>
        </is>
      </c>
      <c r="C7" s="8" t="inlineStr">
        <is>
          <t>Une politique de sécurité est-elle approuvée par la direction et communiquée ?</t>
        </is>
      </c>
      <c r="D7" s="8" t="inlineStr">
        <is>
          <t>Une politique signée, datée, diffusée aux collaborateurs et accessible aux parties intéressées concernées.</t>
        </is>
      </c>
      <c r="E7" s="9" t="n"/>
      <c r="F7" s="8">
        <f>IF(ISNUMBER(E7),CHOOSE(E7+1,"Inexistant","Initial","Partiel","Défini","Maîtrisé","Optimisé"),"")</f>
        <v/>
      </c>
      <c r="G7" s="10" t="n"/>
      <c r="H7" s="8">
        <f>IF(AND(ISNUMBER(E7),E7&lt;3),N7,"")</f>
        <v/>
      </c>
      <c r="I7" s="8">
        <f>IF(AND(ISNUMBER(E7),E7&lt;3),(3-E7)*O7,"")</f>
        <v/>
      </c>
      <c r="J7" s="8" t="inlineStr">
        <is>
          <t>Politique datée et signée, preuve de diffusion (intranet, accusés de lecture), date de dernière revue.</t>
        </is>
      </c>
      <c r="K7" s="8" t="inlineStr">
        <is>
          <t>Politique de 40 pages que personne n'a lue ; pas d'engagement d'amélioration continue ; politique non revue depuis plus d'un an.</t>
        </is>
      </c>
      <c r="L7" s="8" t="inlineStr">
        <is>
          <t>NIST CSF 2.0 GV.PO · ISO/IEC 27002 5.1</t>
        </is>
      </c>
      <c r="N7" t="inlineStr">
        <is>
          <t>Faire approuver une politique de sécurité courte par la direction et la diffuser à tous (intranet, accueil des nouveaux).</t>
        </is>
      </c>
      <c r="O7" t="n">
        <v>3</v>
      </c>
    </row>
    <row r="8" ht="75" customHeight="1">
      <c r="A8" s="8" t="inlineStr">
        <is>
          <t>5.3</t>
        </is>
      </c>
      <c r="B8" s="8" t="inlineStr">
        <is>
          <t>Leadership</t>
        </is>
      </c>
      <c r="C8" s="8" t="inlineStr">
        <is>
          <t>Les rôles et responsabilités de sécurité sont-ils attribués et connus ?</t>
        </is>
      </c>
      <c r="D8" s="8" t="inlineStr">
        <is>
          <t>Un RSSI (ou référent) nommé, des propriétaires de risques et d'actifs désignés, un reporting régulier à la direction.</t>
        </is>
      </c>
      <c r="E8" s="9" t="n"/>
      <c r="F8" s="8">
        <f>IF(ISNUMBER(E8),CHOOSE(E8+1,"Inexistant","Initial","Partiel","Défini","Maîtrisé","Optimisé"),"")</f>
        <v/>
      </c>
      <c r="G8" s="10" t="n"/>
      <c r="H8" s="8">
        <f>IF(AND(ISNUMBER(E8),E8&lt;3),N8,"")</f>
        <v/>
      </c>
      <c r="I8" s="8">
        <f>IF(AND(ISNUMBER(E8),E8&lt;3),(3-E8)*O8,"")</f>
        <v/>
      </c>
      <c r="J8" s="8" t="inlineStr">
        <is>
          <t>Lettre de nomination du RSSI, matrice RACI, fiches de poste, liste des propriétaires de risques.</t>
        </is>
      </c>
      <c r="K8" s="8" t="inlineStr">
        <is>
          <t>Propriétaires de risques tous issus de l'informatique ; conflit d'intérêts (l'administrateur valide ses propres accès) ; pas de suppléant.</t>
        </is>
      </c>
      <c r="L8" s="8" t="inlineStr">
        <is>
          <t>NIST CSF 2.0 GV.RR · ISO/IEC 27002 5.2, 5.3</t>
        </is>
      </c>
      <c r="N8" t="inlineStr">
        <is>
          <t>Nommer formellement le responsable de la sécurité et les propriétaires de risques, et publier la matrice des rôles.</t>
        </is>
      </c>
      <c r="O8" t="n">
        <v>2</v>
      </c>
    </row>
    <row r="9" ht="75" customHeight="1">
      <c r="A9" s="8" t="inlineStr">
        <is>
          <t>6.1.2</t>
        </is>
      </c>
      <c r="B9" s="8" t="inlineStr">
        <is>
          <t>Planification</t>
        </is>
      </c>
      <c r="C9" s="8" t="inlineStr">
        <is>
          <t>Disposez-vous d'une méthode d'appréciation des risques définie et reproductible ?</t>
        </is>
      </c>
      <c r="D9" s="8" t="inlineStr">
        <is>
          <t>Des échelles de vraisemblance et d'impact, des critères d'acceptation, une méthode qui donne des résultats comparables.</t>
        </is>
      </c>
      <c r="E9" s="9" t="n"/>
      <c r="F9" s="8">
        <f>IF(ISNUMBER(E9),CHOOSE(E9+1,"Inexistant","Initial","Partiel","Défini","Maîtrisé","Optimisé"),"")</f>
        <v/>
      </c>
      <c r="G9" s="10" t="n"/>
      <c r="H9" s="8">
        <f>IF(AND(ISNUMBER(E9),E9&lt;3),N9,"")</f>
        <v/>
      </c>
      <c r="I9" s="8">
        <f>IF(AND(ISNUMBER(E9),E9&lt;3),(3-E9)*O9,"")</f>
        <v/>
      </c>
      <c r="J9" s="8" t="inlineStr">
        <is>
          <t>Méthode écrite (échelles, matrice, critères d'acceptation), analyse de risques datée, traçabilité des cotations.</t>
        </is>
      </c>
      <c r="K9" s="8" t="inlineStr">
        <is>
          <t>Cotations non reproductibles d'une année à l'autre ; critères d'acceptation absents ; risques listés sans propriétaire.</t>
        </is>
      </c>
      <c r="L9" s="8" t="inlineStr">
        <is>
          <t>NIST CSF 2.0 ID.RA, GV.RM · ISO/IEC 27005:2022 §7 · EBIOS RM</t>
        </is>
      </c>
      <c r="N9" t="inlineStr">
        <is>
          <t>Adopter une méthode simple (échelles 1 à 4, seuil d'acceptation) : l'outil d'analyse de risques du site peut servir de base.</t>
        </is>
      </c>
      <c r="O9" t="n">
        <v>3</v>
      </c>
    </row>
    <row r="10" ht="75" customHeight="1">
      <c r="A10" s="8" t="inlineStr">
        <is>
          <t>6.1.3</t>
        </is>
      </c>
      <c r="B10" s="8" t="inlineStr">
        <is>
          <t>Planification</t>
        </is>
      </c>
      <c r="C10" s="8" t="inlineStr">
        <is>
          <t>Les risques sont-ils traités avec un plan, une déclaration d'applicabilité et l'accord des propriétaires ?</t>
        </is>
      </c>
      <c r="D10" s="8" t="inlineStr">
        <is>
          <t>Un plan de traitement des risques, une DdA justifiant chaque mesure, et l'acceptation formelle des risques résiduels.</t>
        </is>
      </c>
      <c r="E10" s="9" t="n"/>
      <c r="F10" s="8">
        <f>IF(ISNUMBER(E10),CHOOSE(E10+1,"Inexistant","Initial","Partiel","Défini","Maîtrisé","Optimisé"),"")</f>
        <v/>
      </c>
      <c r="G10" s="10" t="n"/>
      <c r="H10" s="8">
        <f>IF(AND(ISNUMBER(E10),E10&lt;3),N10,"")</f>
        <v/>
      </c>
      <c r="I10" s="8">
        <f>IF(AND(ISNUMBER(E10),E10&lt;3),(3-E10)*O10,"")</f>
        <v/>
      </c>
      <c r="J10" s="8" t="inlineStr">
        <is>
          <t>Plan de traitement (action, responsable, échéance), DdA avec justification d'inclusion et d'exclusion, acceptation signée des risques résiduels.</t>
        </is>
      </c>
      <c r="K10" s="8" t="inlineStr">
        <is>
          <t>DdA copiée d'un modèle sans lien avec l'analyse de risques ; exclusions non justifiées ; risques résiduels jamais présentés aux propriétaires.</t>
        </is>
      </c>
      <c r="L10" s="8" t="inlineStr">
        <is>
          <t>NIST CSF 2.0 ID.RA-06 · ISO/IEC 27005:2022 §8</t>
        </is>
      </c>
      <c r="N10" t="inlineStr">
        <is>
          <t>Produire le plan de traitement et la déclaration d'applicabilité, puis faire signer les risques résiduels par leurs propriétaires.</t>
        </is>
      </c>
      <c r="O10" t="n">
        <v>3</v>
      </c>
    </row>
    <row r="11" ht="75" customHeight="1">
      <c r="A11" s="8" t="inlineStr">
        <is>
          <t>6.2</t>
        </is>
      </c>
      <c r="B11" s="8" t="inlineStr">
        <is>
          <t>Planification</t>
        </is>
      </c>
      <c r="C11" s="8" t="inlineStr">
        <is>
          <t>Avez-vous des objectifs de sécurité mesurables et planifiés ?</t>
        </is>
      </c>
      <c r="D11" s="8" t="inlineStr">
        <is>
          <t>Des objectifs chiffrés avec responsable, moyens, échéance et façon de mesurer le résultat.</t>
        </is>
      </c>
      <c r="E11" s="9" t="n"/>
      <c r="F11" s="8">
        <f>IF(ISNUMBER(E11),CHOOSE(E11+1,"Inexistant","Initial","Partiel","Défini","Maîtrisé","Optimisé"),"")</f>
        <v/>
      </c>
      <c r="G11" s="10" t="n"/>
      <c r="H11" s="8">
        <f>IF(AND(ISNUMBER(E11),E11&lt;3),N11,"")</f>
        <v/>
      </c>
      <c r="I11" s="8">
        <f>IF(AND(ISNUMBER(E11),E11&lt;3),(3-E11)*O11,"")</f>
        <v/>
      </c>
      <c r="J11" s="8" t="inlineStr">
        <is>
          <t>Tableau des objectifs (indicateur, cible, responsable, échéance), suivi trimestriel.</t>
        </is>
      </c>
      <c r="K11" s="8" t="inlineStr">
        <is>
          <t>Objectifs non mesurables (« améliorer la sécurité ») ; aucune revue de l'atteinte des objectifs.</t>
        </is>
      </c>
      <c r="L11" s="8" t="inlineStr">
        <is>
          <t>NIST CSF 2.0 GV.RM-01</t>
        </is>
      </c>
      <c r="N11" t="inlineStr">
        <is>
          <t>Fixer 3 à 5 objectifs mesurables pour l'année (ex. 100 % de MFA, 95 % de collaborateurs sensibilisés) avec un responsable.</t>
        </is>
      </c>
      <c r="O11" t="n">
        <v>2</v>
      </c>
    </row>
    <row r="12" ht="75" customHeight="1">
      <c r="A12" s="8" t="inlineStr">
        <is>
          <t>6.3</t>
        </is>
      </c>
      <c r="B12" s="8" t="inlineStr">
        <is>
          <t>Planification</t>
        </is>
      </c>
      <c r="C12" s="8" t="inlineStr">
        <is>
          <t>Les changements importants du SMSI sont-ils planifiés ?</t>
        </is>
      </c>
      <c r="D12" s="8" t="inlineStr">
        <is>
          <t>Les évolutions (nouveau site, nouveau système, réorganisation) sont anticipées et leurs impacts sur la sécurité évalués.</t>
        </is>
      </c>
      <c r="E12" s="9" t="n"/>
      <c r="F12" s="8">
        <f>IF(ISNUMBER(E12),CHOOSE(E12+1,"Inexistant","Initial","Partiel","Défini","Maîtrisé","Optimisé"),"")</f>
        <v/>
      </c>
      <c r="G12" s="10" t="n"/>
      <c r="H12" s="8">
        <f>IF(AND(ISNUMBER(E12),E12&lt;3),N12,"")</f>
        <v/>
      </c>
      <c r="I12" s="8">
        <f>IF(AND(ISNUMBER(E12),E12&lt;3),(3-E12)*O12,"")</f>
        <v/>
      </c>
      <c r="J12" s="8" t="inlineStr">
        <is>
          <t>Comptes rendus de comités de changement, fiches d'impact sécurité dans les projets.</t>
        </is>
      </c>
      <c r="K12" s="8" t="inlineStr">
        <is>
          <t>Réorganisation ou migration cloud menée sans réévaluer le périmètre ni les risques.</t>
        </is>
      </c>
      <c r="L12" s="8" t="inlineStr">
        <is>
          <t>ISO/IEC 27002 8.32</t>
        </is>
      </c>
      <c r="N12" t="inlineStr">
        <is>
          <t>Ajouter une étape « impact sécurité » dans la gestion des projets et des changements majeurs.</t>
        </is>
      </c>
      <c r="O12" t="n">
        <v>1</v>
      </c>
    </row>
    <row r="13" ht="75" customHeight="1">
      <c r="A13" s="8" t="inlineStr">
        <is>
          <t>7.1</t>
        </is>
      </c>
      <c r="B13" s="8" t="inlineStr">
        <is>
          <t>Support</t>
        </is>
      </c>
      <c r="C13" s="8" t="inlineStr">
        <is>
          <t>Les ressources (budget, temps, personnes) sont-elles suffisantes pour la sécurité ?</t>
        </is>
      </c>
      <c r="D13" s="8" t="inlineStr">
        <is>
          <t>Un budget identifié et du temps alloué aux personnes qui portent la sécurité.</t>
        </is>
      </c>
      <c r="E13" s="9" t="n"/>
      <c r="F13" s="8">
        <f>IF(ISNUMBER(E13),CHOOSE(E13+1,"Inexistant","Initial","Partiel","Défini","Maîtrisé","Optimisé"),"")</f>
        <v/>
      </c>
      <c r="G13" s="10" t="n"/>
      <c r="H13" s="8">
        <f>IF(AND(ISNUMBER(E13),E13&lt;3),N13,"")</f>
        <v/>
      </c>
      <c r="I13" s="8">
        <f>IF(AND(ISNUMBER(E13),E13&lt;3),(3-E13)*O13,"")</f>
        <v/>
      </c>
      <c r="J13" s="8" t="inlineStr">
        <is>
          <t>Ligne budgétaire sécurité, charge allouée en jours/homme, contrats de prestation.</t>
        </is>
      </c>
      <c r="K13" s="8" t="inlineStr">
        <is>
          <t>RSSI à 10 % de son temps pour un périmètre large ; actions du plan de traitement bloquées faute de budget.</t>
        </is>
      </c>
      <c r="L13" s="8" t="inlineStr">
        <is>
          <t>NIST CSF 2.0 GV.RR-03</t>
        </is>
      </c>
      <c r="N13" t="inlineStr">
        <is>
          <t>Chiffrer les besoins du SMSI (temps, outils, prestations) et les faire valider dans le budget annuel.</t>
        </is>
      </c>
      <c r="O13" t="n">
        <v>2</v>
      </c>
    </row>
    <row r="14" ht="75" customHeight="1">
      <c r="A14" s="8" t="inlineStr">
        <is>
          <t>7.2</t>
        </is>
      </c>
      <c r="B14" s="8" t="inlineStr">
        <is>
          <t>Support</t>
        </is>
      </c>
      <c r="C14" s="8" t="inlineStr">
        <is>
          <t>Les compétences nécessaires sont-elles définies, et les preuves de compétence conservées ?</t>
        </is>
      </c>
      <c r="D14" s="8" t="inlineStr">
        <is>
          <t>Des fiches de poste, un plan de formation et des attestations (certifications, formations suivies).</t>
        </is>
      </c>
      <c r="E14" s="9" t="n"/>
      <c r="F14" s="8">
        <f>IF(ISNUMBER(E14),CHOOSE(E14+1,"Inexistant","Initial","Partiel","Défini","Maîtrisé","Optimisé"),"")</f>
        <v/>
      </c>
      <c r="G14" s="10" t="n"/>
      <c r="H14" s="8">
        <f>IF(AND(ISNUMBER(E14),E14&lt;3),N14,"")</f>
        <v/>
      </c>
      <c r="I14" s="8">
        <f>IF(AND(ISNUMBER(E14),E14&lt;3),(3-E14)*O14,"")</f>
        <v/>
      </c>
      <c r="J14" s="8" t="inlineStr">
        <is>
          <t>Référentiel de compétences, plan de formation, certificats (ISO 27001 LI/LA, CISSP, etc.), évaluations annuelles.</t>
        </is>
      </c>
      <c r="K14" s="8" t="inlineStr">
        <is>
          <t>Compétences des administrateurs et des développeurs non évaluées ; aucune preuve conservée pour les prestataires.</t>
        </is>
      </c>
      <c r="L14" s="8" t="inlineStr">
        <is>
          <t>NIST CSF 2.0 PR.AT-02, GV.RR-04 · ISO/IEC 27002 6.3</t>
        </is>
      </c>
      <c r="N14" t="inlineStr">
        <is>
          <t>Lister les compétences attendues par rôle et conserver les preuves (diplômes, certifications, attestations de formation).</t>
        </is>
      </c>
      <c r="O14" t="n">
        <v>2</v>
      </c>
    </row>
    <row r="15" ht="75" customHeight="1">
      <c r="A15" s="8" t="inlineStr">
        <is>
          <t>7.3</t>
        </is>
      </c>
      <c r="B15" s="8" t="inlineStr">
        <is>
          <t>Support</t>
        </is>
      </c>
      <c r="C15" s="8" t="inlineStr">
        <is>
          <t>Les collaborateurs connaissent-ils la politique, leur rôle et les conséquences d'un manquement ?</t>
        </is>
      </c>
      <c r="D15" s="8" t="inlineStr">
        <is>
          <t>Une sensibilisation à l'arrivée puis régulière, avec suivi des participations.</t>
        </is>
      </c>
      <c r="E15" s="9" t="n"/>
      <c r="F15" s="8">
        <f>IF(ISNUMBER(E15),CHOOSE(E15+1,"Inexistant","Initial","Partiel","Défini","Maîtrisé","Optimisé"),"")</f>
        <v/>
      </c>
      <c r="G15" s="10" t="n"/>
      <c r="H15" s="8">
        <f>IF(AND(ISNUMBER(E15),E15&lt;3),N15,"")</f>
        <v/>
      </c>
      <c r="I15" s="8">
        <f>IF(AND(ISNUMBER(E15),E15&lt;3),(3-E15)*O15,"")</f>
        <v/>
      </c>
      <c r="J15" s="8" t="inlineStr">
        <is>
          <t>Supports de sensibilisation, taux de participation par service, résultats des campagnes d'hameçonnage simulé.</t>
        </is>
      </c>
      <c r="K15" s="8" t="inlineStr">
        <is>
          <t>Sensibilisation unique à l'embauche ; collaborateurs incapables de citer la procédure de signalement lors de l'audit.</t>
        </is>
      </c>
      <c r="L15" s="8" t="inlineStr">
        <is>
          <t>NIST CSF 2.0 PR.AT-01 · ISO/IEC 27002 6.3</t>
        </is>
      </c>
      <c r="N15" t="inlineStr">
        <is>
          <t>Lancer une sensibilisation à l'arrivée et une campagne annuelle (avec test d'hameçonnage) et suivre le taux de participation.</t>
        </is>
      </c>
      <c r="O15" t="n">
        <v>2</v>
      </c>
    </row>
    <row r="16" ht="75" customHeight="1">
      <c r="A16" s="8" t="inlineStr">
        <is>
          <t>7.4</t>
        </is>
      </c>
      <c r="B16" s="8" t="inlineStr">
        <is>
          <t>Support</t>
        </is>
      </c>
      <c r="C16" s="8" t="inlineStr">
        <is>
          <t>La communication sur la sécurité (interne et externe) est-elle organisée ?</t>
        </is>
      </c>
      <c r="D16" s="8" t="inlineStr">
        <is>
          <t>Qui communique quoi, quand, à qui et comment : y compris envers les autorités et les clients en cas d'incident.</t>
        </is>
      </c>
      <c r="E16" s="9" t="n"/>
      <c r="F16" s="8">
        <f>IF(ISNUMBER(E16),CHOOSE(E16+1,"Inexistant","Initial","Partiel","Défini","Maîtrisé","Optimisé"),"")</f>
        <v/>
      </c>
      <c r="G16" s="10" t="n"/>
      <c r="H16" s="8">
        <f>IF(AND(ISNUMBER(E16),E16&lt;3),N16,"")</f>
        <v/>
      </c>
      <c r="I16" s="8">
        <f>IF(AND(ISNUMBER(E16),E16&lt;3),(3-E16)*O16,"")</f>
        <v/>
      </c>
      <c r="J16" s="8" t="inlineStr">
        <is>
          <t>Plan de communication (sujet, émetteur, destinataire, canal, fréquence), annuaire de crise, modèles de notification.</t>
        </is>
      </c>
      <c r="K16" s="8" t="inlineStr">
        <is>
          <t>Personne ne sait qui prévient l'autorité de contrôle ou le CSIRT ; délais de notification (24 h, 72 h) inconnus.</t>
        </is>
      </c>
      <c r="L16" s="8" t="inlineStr">
        <is>
          <t>NIST CSF 2.0 RS.CO, GV.OC</t>
        </is>
      </c>
      <c r="N16" t="inlineStr">
        <is>
          <t>Rédiger un plan de communication sécurité, en particulier pour les incidents (autorités, clients, presse).</t>
        </is>
      </c>
      <c r="O16" t="n">
        <v>1</v>
      </c>
    </row>
    <row r="17" ht="75" customHeight="1">
      <c r="A17" s="8" t="inlineStr">
        <is>
          <t>7.5</t>
        </is>
      </c>
      <c r="B17" s="8" t="inlineStr">
        <is>
          <t>Support</t>
        </is>
      </c>
      <c r="C17" s="8" t="inlineStr">
        <is>
          <t>Les documents du SMSI sont-ils maîtrisés (versions, approbation, accès, conservation) ?</t>
        </is>
      </c>
      <c r="D17" s="8" t="inlineStr">
        <is>
          <t>Un référentiel documentaire avec versions, dates, approbateurs, droits d'accès et durées de conservation.</t>
        </is>
      </c>
      <c r="E17" s="9" t="n"/>
      <c r="F17" s="8">
        <f>IF(ISNUMBER(E17),CHOOSE(E17+1,"Inexistant","Initial","Partiel","Défini","Maîtrisé","Optimisé"),"")</f>
        <v/>
      </c>
      <c r="G17" s="10" t="n"/>
      <c r="H17" s="8">
        <f>IF(AND(ISNUMBER(E17),E17&lt;3),N17,"")</f>
        <v/>
      </c>
      <c r="I17" s="8">
        <f>IF(AND(ISNUMBER(E17),E17&lt;3),(3-E17)*O17,"")</f>
        <v/>
      </c>
      <c r="J17" s="8" t="inlineStr">
        <is>
          <t>Liste maîtresse des documents, historique des versions, circuit d'approbation, règles de conservation.</t>
        </is>
      </c>
      <c r="K17" s="8" t="inlineStr">
        <is>
          <t>Plusieurs versions d'une même procédure en circulation ; documents d'origine externe (normes, contrats) non maîtrisés.</t>
        </is>
      </c>
      <c r="L17" s="8" t="inlineStr">
        <is>
          <t>ISO/IEC 27002 5.33, 5.37</t>
        </is>
      </c>
      <c r="N17" t="inlineStr">
        <is>
          <t>Centraliser les documents du SMSI dans un espace unique avec gestion des versions et un circuit d'approbation.</t>
        </is>
      </c>
      <c r="O17" t="n">
        <v>2</v>
      </c>
    </row>
    <row r="18" ht="75" customHeight="1">
      <c r="A18" s="8" t="inlineStr">
        <is>
          <t>8.1</t>
        </is>
      </c>
      <c r="B18" s="8" t="inlineStr">
        <is>
          <t>Fonctionnement</t>
        </is>
      </c>
      <c r="C18" s="8" t="inlineStr">
        <is>
          <t>Les processus de sécurité sont-ils pilotés, y compris ceux confiés à des prestataires ?</t>
        </is>
      </c>
      <c r="D18" s="8" t="inlineStr">
        <is>
          <t>Des procédures appliquées, des changements maîtrisés et des prestataires suivis (contrats, revues, indicateurs).</t>
        </is>
      </c>
      <c r="E18" s="9" t="n"/>
      <c r="F18" s="8">
        <f>IF(ISNUMBER(E18),CHOOSE(E18+1,"Inexistant","Initial","Partiel","Défini","Maîtrisé","Optimisé"),"")</f>
        <v/>
      </c>
      <c r="G18" s="10" t="n"/>
      <c r="H18" s="8">
        <f>IF(AND(ISNUMBER(E18),E18&lt;3),N18,"")</f>
        <v/>
      </c>
      <c r="I18" s="8">
        <f>IF(AND(ISNUMBER(E18),E18&lt;3),(3-E18)*O18,"")</f>
        <v/>
      </c>
      <c r="J18" s="8" t="inlineStr">
        <is>
          <t>Procédures opérationnelles, registre des changements, revues de service des prestataires, rapports SOC 2 ou ISAE 3402.</t>
        </is>
      </c>
      <c r="K18" s="8" t="inlineStr">
        <is>
          <t>Infogérance non suivie ; changements en production sans validation ; procédures obsolètes.</t>
        </is>
      </c>
      <c r="L18" s="8" t="inlineStr">
        <is>
          <t>NIST CSF 2.0 GV.SC · ISO/IEC 27002 5.19-5.22, 8.32</t>
        </is>
      </c>
      <c r="N18" t="inlineStr">
        <is>
          <t>Identifier les processus externalisés qui touchent à la sécurité et définir comment vous les contrôlez (clauses, revues).</t>
        </is>
      </c>
      <c r="O18" t="n">
        <v>2</v>
      </c>
    </row>
    <row r="19" ht="75" customHeight="1">
      <c r="A19" s="8" t="inlineStr">
        <is>
          <t>8.2</t>
        </is>
      </c>
      <c r="B19" s="8" t="inlineStr">
        <is>
          <t>Fonctionnement</t>
        </is>
      </c>
      <c r="C19" s="8" t="inlineStr">
        <is>
          <t>L'appréciation des risques est-elle réalisée à intervalles planifiés et lors des changements ?</t>
        </is>
      </c>
      <c r="D19" s="8" t="inlineStr">
        <is>
          <t>Une analyse de risques datée, mise à jour au moins chaque année et après tout changement important.</t>
        </is>
      </c>
      <c r="E19" s="9" t="n"/>
      <c r="F19" s="8">
        <f>IF(ISNUMBER(E19),CHOOSE(E19+1,"Inexistant","Initial","Partiel","Défini","Maîtrisé","Optimisé"),"")</f>
        <v/>
      </c>
      <c r="G19" s="10" t="n"/>
      <c r="H19" s="8">
        <f>IF(AND(ISNUMBER(E19),E19&lt;3),N19,"")</f>
        <v/>
      </c>
      <c r="I19" s="8">
        <f>IF(AND(ISNUMBER(E19),E19&lt;3),(3-E19)*O19,"")</f>
        <v/>
      </c>
      <c r="J19" s="8" t="inlineStr">
        <is>
          <t>Analyses de risques successives datées, déclencheurs de réévaluation documentés.</t>
        </is>
      </c>
      <c r="K19" s="8" t="inlineStr">
        <is>
          <t>Dernière analyse de plus de 18 mois ; nouveaux systèmes ou fournisseurs critiques absents de l'analyse.</t>
        </is>
      </c>
      <c r="L19" s="8" t="inlineStr">
        <is>
          <t>NIST CSF 2.0 ID.RA · ISO/IEC 27005:2022 §7, §9</t>
        </is>
      </c>
      <c r="N19" t="inlineStr">
        <is>
          <t>Planifier une revue annuelle de l'analyse de risques et une mise à jour à chaque changement majeur.</t>
        </is>
      </c>
      <c r="O19" t="n">
        <v>3</v>
      </c>
    </row>
    <row r="20" ht="75" customHeight="1">
      <c r="A20" s="8" t="inlineStr">
        <is>
          <t>8.3</t>
        </is>
      </c>
      <c r="B20" s="8" t="inlineStr">
        <is>
          <t>Fonctionnement</t>
        </is>
      </c>
      <c r="C20" s="8" t="inlineStr">
        <is>
          <t>Le plan de traitement des risques est-il réellement mis en œuvre et suivi ?</t>
        </is>
      </c>
      <c r="D20" s="8" t="inlineStr">
        <is>
          <t>Des actions avec responsables et échéances, un suivi d'avancement et des preuves de réalisation.</t>
        </is>
      </c>
      <c r="E20" s="9" t="n"/>
      <c r="F20" s="8">
        <f>IF(ISNUMBER(E20),CHOOSE(E20+1,"Inexistant","Initial","Partiel","Défini","Maîtrisé","Optimisé"),"")</f>
        <v/>
      </c>
      <c r="G20" s="10" t="n"/>
      <c r="H20" s="8">
        <f>IF(AND(ISNUMBER(E20),E20&lt;3),N20,"")</f>
        <v/>
      </c>
      <c r="I20" s="8">
        <f>IF(AND(ISNUMBER(E20),E20&lt;3),(3-E20)*O20,"")</f>
        <v/>
      </c>
      <c r="J20" s="8" t="inlineStr">
        <is>
          <t>Suivi du plan de traitement (outil GRC ou tableur), preuves de clôture, comptes rendus de comité.</t>
        </is>
      </c>
      <c r="K20" s="8" t="inlineStr">
        <is>
          <t>Actions en retard sans nouvelle échéance ni arbitrage ; clôtures déclarées sans preuve.</t>
        </is>
      </c>
      <c r="L20" s="8" t="inlineStr">
        <is>
          <t>NIST CSF 2.0 ID.RA-06 · ISO/IEC 27005:2022 §8</t>
        </is>
      </c>
      <c r="N20" t="inlineStr">
        <is>
          <t>Suivre le plan de traitement en comité mensuel : avancement, retards, arbitrages.</t>
        </is>
      </c>
      <c r="O20" t="n">
        <v>2</v>
      </c>
    </row>
    <row r="21" ht="75" customHeight="1">
      <c r="A21" s="8" t="inlineStr">
        <is>
          <t>9.1</t>
        </is>
      </c>
      <c r="B21" s="8" t="inlineStr">
        <is>
          <t>Évaluation</t>
        </is>
      </c>
      <c r="C21" s="8" t="inlineStr">
        <is>
          <t>Mesurez-vous l'efficacité de la sécurité avec des indicateurs ?</t>
        </is>
      </c>
      <c r="D21" s="8" t="inlineStr">
        <is>
          <t>Des indicateurs définis (quoi, comment, quand, qui analyse) et présentés régulièrement à la direction.</t>
        </is>
      </c>
      <c r="E21" s="9" t="n"/>
      <c r="F21" s="8">
        <f>IF(ISNUMBER(E21),CHOOSE(E21+1,"Inexistant","Initial","Partiel","Défini","Maîtrisé","Optimisé"),"")</f>
        <v/>
      </c>
      <c r="G21" s="10" t="n"/>
      <c r="H21" s="8">
        <f>IF(AND(ISNUMBER(E21),E21&lt;3),N21,"")</f>
        <v/>
      </c>
      <c r="I21" s="8">
        <f>IF(AND(ISNUMBER(E21),E21&lt;3),(3-E21)*O21,"")</f>
        <v/>
      </c>
      <c r="J21" s="8" t="inlineStr">
        <is>
          <t>Fiches indicateurs (définition, source, fréquence, seuil), tableau de bord, analyses des tendances.</t>
        </is>
      </c>
      <c r="K21" s="8" t="inlineStr">
        <is>
          <t>Indicateurs collectés mais jamais analysés ; uniquement des indicateurs d'activité, aucun d'efficacité.</t>
        </is>
      </c>
      <c r="L21" s="8" t="inlineStr">
        <is>
          <t>NIST CSF 2.0 GV.OV-03, ID.IM</t>
        </is>
      </c>
      <c r="N21" t="inlineStr">
        <is>
          <t>Définir 5 à 10 indicateurs (correctifs, MFA, incidents, sensibilisation) et un tableau de bord trimestriel.</t>
        </is>
      </c>
      <c r="O21" t="n">
        <v>2</v>
      </c>
    </row>
    <row r="22" ht="75" customHeight="1">
      <c r="A22" s="8" t="inlineStr">
        <is>
          <t>9.2</t>
        </is>
      </c>
      <c r="B22" s="8" t="inlineStr">
        <is>
          <t>Évaluation</t>
        </is>
      </c>
      <c r="C22" s="8" t="inlineStr">
        <is>
          <t>Un programme d'audit interne couvre-t-il tout le SMSI ?</t>
        </is>
      </c>
      <c r="D22" s="8" t="inlineStr">
        <is>
          <t>Un programme pluriannuel, des auditeurs indépendants de ce qu'ils auditent, des rapports et des suites données.</t>
        </is>
      </c>
      <c r="E22" s="9" t="n"/>
      <c r="F22" s="8">
        <f>IF(ISNUMBER(E22),CHOOSE(E22+1,"Inexistant","Initial","Partiel","Défini","Maîtrisé","Optimisé"),"")</f>
        <v/>
      </c>
      <c r="G22" s="10" t="n"/>
      <c r="H22" s="8">
        <f>IF(AND(ISNUMBER(E22),E22&lt;3),N22,"")</f>
        <v/>
      </c>
      <c r="I22" s="8">
        <f>IF(AND(ISNUMBER(E22),E22&lt;3),(3-E22)*O22,"")</f>
        <v/>
      </c>
      <c r="J22" s="8" t="inlineStr">
        <is>
          <t>Programme d'audit sur 3 ans, plans et rapports d'audit, qualification des auditeurs, suivi des constats.</t>
        </is>
      </c>
      <c r="K22" s="8" t="inlineStr">
        <is>
          <t>Audit interne réalisé par le RSSI sur ses propres processus ; annexe A non couverte ; constats sans suite.</t>
        </is>
      </c>
      <c r="L22" s="8" t="inlineStr">
        <is>
          <t>ISO 19011 · ISO/IEC 27007 · NIST CSF 2.0 ID.IM-02</t>
        </is>
      </c>
      <c r="N22" t="inlineStr">
        <is>
          <t>Planifier un audit interne couvrant les chapitres 4 à 10 et l'annexe A sur le cycle, réalisé par une personne indépendante.</t>
        </is>
      </c>
      <c r="O22" t="n">
        <v>3</v>
      </c>
    </row>
    <row r="23" ht="75" customHeight="1">
      <c r="A23" s="8" t="inlineStr">
        <is>
          <t>9.3</t>
        </is>
      </c>
      <c r="B23" s="8" t="inlineStr">
        <is>
          <t>Évaluation</t>
        </is>
      </c>
      <c r="C23" s="8" t="inlineStr">
        <is>
          <t>La direction revoit-elle le SMSI à intervalles planifiés ?</t>
        </is>
      </c>
      <c r="D23" s="8" t="inlineStr">
        <is>
          <t>Une revue de direction au moins annuelle, avec les entrées attendues (audits, risques, indicateurs) et des décisions écrites.</t>
        </is>
      </c>
      <c r="E23" s="9" t="n"/>
      <c r="F23" s="8">
        <f>IF(ISNUMBER(E23),CHOOSE(E23+1,"Inexistant","Initial","Partiel","Défini","Maîtrisé","Optimisé"),"")</f>
        <v/>
      </c>
      <c r="G23" s="10" t="n"/>
      <c r="H23" s="8">
        <f>IF(AND(ISNUMBER(E23),E23&lt;3),N23,"")</f>
        <v/>
      </c>
      <c r="I23" s="8">
        <f>IF(AND(ISNUMBER(E23),E23&lt;3),(3-E23)*O23,"")</f>
        <v/>
      </c>
      <c r="J23" s="8" t="inlineStr">
        <is>
          <t>Ordre du jour et compte rendu de revue de direction couvrant toutes les entrées requises, décisions et ressources.</t>
        </is>
      </c>
      <c r="K23" s="8" t="inlineStr">
        <is>
          <t>Revue de direction réduite à une présentation sans décision ; entrées manquantes (retours des parties intéressées, résultats d'audit).</t>
        </is>
      </c>
      <c r="L23" s="8" t="inlineStr">
        <is>
          <t>NIST CSF 2.0 GV.OV</t>
        </is>
      </c>
      <c r="N23" t="inlineStr">
        <is>
          <t>Organiser une revue de direction annuelle avec un ordre du jour type et un compte rendu des décisions.</t>
        </is>
      </c>
      <c r="O23" t="n">
        <v>3</v>
      </c>
    </row>
    <row r="24" ht="75" customHeight="1">
      <c r="A24" s="8" t="inlineStr">
        <is>
          <t>10.1</t>
        </is>
      </c>
      <c r="B24" s="8" t="inlineStr">
        <is>
          <t>Amélioration</t>
        </is>
      </c>
      <c r="C24" s="8" t="inlineStr">
        <is>
          <t>Pouvez-vous montrer que le SMSI s'améliore d'une année sur l'autre ?</t>
        </is>
      </c>
      <c r="D24" s="8" t="inlineStr">
        <is>
          <t>Des progrès visibles : indicateurs en hausse, actions closes, maturité qui progresse.</t>
        </is>
      </c>
      <c r="E24" s="9" t="n"/>
      <c r="F24" s="8">
        <f>IF(ISNUMBER(E24),CHOOSE(E24+1,"Inexistant","Initial","Partiel","Défini","Maîtrisé","Optimisé"),"")</f>
        <v/>
      </c>
      <c r="G24" s="10" t="n"/>
      <c r="H24" s="8">
        <f>IF(AND(ISNUMBER(E24),E24&lt;3),N24,"")</f>
        <v/>
      </c>
      <c r="I24" s="8">
        <f>IF(AND(ISNUMBER(E24),E24&lt;3),(3-E24)*O24,"")</f>
        <v/>
      </c>
      <c r="J24" s="8" t="inlineStr">
        <is>
          <t>Registre des améliorations, comparaison des indicateurs et de la maturité sur plusieurs années.</t>
        </is>
      </c>
      <c r="K24" s="8" t="inlineStr">
        <is>
          <t>Mêmes constats d'audit d'une année sur l'autre ; aucune trace d'amélioration volontaire hors audit.</t>
        </is>
      </c>
      <c r="L24" s="8" t="inlineStr">
        <is>
          <t>NIST CSF 2.0 ID.IM</t>
        </is>
      </c>
      <c r="N24" t="inlineStr">
        <is>
          <t>Tenir un registre des améliorations et comparer les indicateurs d'une année sur l'autre.</t>
        </is>
      </c>
      <c r="O24" t="n">
        <v>1</v>
      </c>
    </row>
    <row r="25" ht="75" customHeight="1">
      <c r="A25" s="8" t="inlineStr">
        <is>
          <t>10.2</t>
        </is>
      </c>
      <c r="B25" s="8" t="inlineStr">
        <is>
          <t>Amélioration</t>
        </is>
      </c>
      <c r="C25" s="8" t="inlineStr">
        <is>
          <t>Les non-conformités sont-elles corrigées, analysées et suivies jusqu'à leur efficacité ?</t>
        </is>
      </c>
      <c r="D25" s="8" t="inlineStr">
        <is>
          <t>Un registre des écarts avec correction, analyse des causes, action corrective et vérification de l'efficacité.</t>
        </is>
      </c>
      <c r="E25" s="9" t="n"/>
      <c r="F25" s="8">
        <f>IF(ISNUMBER(E25),CHOOSE(E25+1,"Inexistant","Initial","Partiel","Défini","Maîtrisé","Optimisé"),"")</f>
        <v/>
      </c>
      <c r="G25" s="10" t="n"/>
      <c r="H25" s="8">
        <f>IF(AND(ISNUMBER(E25),E25&lt;3),N25,"")</f>
        <v/>
      </c>
      <c r="I25" s="8">
        <f>IF(AND(ISNUMBER(E25),E25&lt;3),(3-E25)*O25,"")</f>
        <v/>
      </c>
      <c r="J25" s="8" t="inlineStr">
        <is>
          <t>Registre des non-conformités (description, cause racine, action, responsable, vérification d'efficacité).</t>
        </is>
      </c>
      <c r="K25" s="8" t="inlineStr">
        <is>
          <t>Correction immédiate sans analyse de cause ; efficacité jamais vérifiée ; écart réapparaissant au contrôle suivant.</t>
        </is>
      </c>
      <c r="L25" s="8" t="inlineStr">
        <is>
          <t>NIST CSF 2.0 ID.IM</t>
        </is>
      </c>
      <c r="N25" t="inlineStr">
        <is>
          <t>Créer un registre des non-conformités et des actions correctives, revu chaque mois.</t>
        </is>
      </c>
      <c r="O25" t="n">
        <v>2</v>
      </c>
    </row>
    <row r="26" ht="75" customHeight="1">
      <c r="A26" s="8" t="inlineStr">
        <is>
          <t>A.5.9-5.14</t>
        </is>
      </c>
      <c r="B26" s="8" t="inlineStr">
        <is>
          <t>Mesures organisationnelles</t>
        </is>
      </c>
      <c r="C26" s="8" t="inlineStr">
        <is>
          <t>Les actifs sont-ils inventoriés, classifiés et protégés selon leur sensibilité ?</t>
        </is>
      </c>
      <c r="D26" s="8" t="inlineStr">
        <is>
          <t>Un inventaire avec propriétaires, une échelle de classification et des règles de manipulation et de transfert.</t>
        </is>
      </c>
      <c r="E26" s="9" t="n"/>
      <c r="F26" s="8">
        <f>IF(ISNUMBER(E26),CHOOSE(E26+1,"Inexistant","Initial","Partiel","Défini","Maîtrisé","Optimisé"),"")</f>
        <v/>
      </c>
      <c r="G26" s="10" t="n"/>
      <c r="H26" s="8">
        <f>IF(AND(ISNUMBER(E26),E26&lt;3),N26,"")</f>
        <v/>
      </c>
      <c r="I26" s="8">
        <f>IF(AND(ISNUMBER(E26),E26&lt;3),(3-E26)*O26,"")</f>
        <v/>
      </c>
      <c r="J26" s="8" t="inlineStr">
        <is>
          <t>Inventaire (CMDB ou tableur) avec propriétaire et classification, politique de classification, règles d'étiquetage et d'échange.</t>
        </is>
      </c>
      <c r="K26" s="8" t="inlineStr">
        <is>
          <t>Inventaire limité au matériel ; données et applications SaaS absentes ; classification définie mais jamais appliquée.</t>
        </is>
      </c>
      <c r="L26" s="8" t="inlineStr">
        <is>
          <t>NIST CSF 2.0 ID.AM, PR.DS · ISO/IEC 27002 5.9-5.14</t>
        </is>
      </c>
      <c r="N26" t="inlineStr">
        <is>
          <t>Constituer l'inventaire des actifs avec leurs propriétaires et une classification simple (public, interne, confidentiel).</t>
        </is>
      </c>
      <c r="O26" t="n">
        <v>2</v>
      </c>
    </row>
    <row r="27" ht="75" customHeight="1">
      <c r="A27" s="8" t="inlineStr">
        <is>
          <t>A.5.19-5.23</t>
        </is>
      </c>
      <c r="B27" s="8" t="inlineStr">
        <is>
          <t>Mesures organisationnelles</t>
        </is>
      </c>
      <c r="C27" s="8" t="inlineStr">
        <is>
          <t>Les fournisseurs et services cloud sont-ils encadrés et suivis côté sécurité ?</t>
        </is>
      </c>
      <c r="D27" s="8" t="inlineStr">
        <is>
          <t>Des exigences dans les contrats, une évaluation avant signature et un suivi selon la criticité.</t>
        </is>
      </c>
      <c r="E27" s="9" t="n"/>
      <c r="F27" s="8">
        <f>IF(ISNUMBER(E27),CHOOSE(E27+1,"Inexistant","Initial","Partiel","Défini","Maîtrisé","Optimisé"),"")</f>
        <v/>
      </c>
      <c r="G27" s="10" t="n"/>
      <c r="H27" s="8">
        <f>IF(AND(ISNUMBER(E27),E27&lt;3),N27,"")</f>
        <v/>
      </c>
      <c r="I27" s="8">
        <f>IF(AND(ISNUMBER(E27),E27&lt;3),(3-E27)*O27,"")</f>
        <v/>
      </c>
      <c r="J27" s="8" t="inlineStr">
        <is>
          <t>Liste des fournisseurs avec criticité, questionnaires ou rapports d'assurance (SOC 2, ISO 27001), clauses de sécurité, plan de réversibilité cloud.</t>
        </is>
      </c>
      <c r="K27" s="8" t="inlineStr">
        <is>
          <t>Fournisseurs critiques jamais évalués ; pas de clause d'audit ni de notification d'incident ; dépendance à un seul hébergeur sans plan de sortie.</t>
        </is>
      </c>
      <c r="L27" s="8" t="inlineStr">
        <is>
          <t>NIST CSF 2.0 GV.SC · ISO/IEC 27002 5.19-5.23 · ISO/IEC 27036</t>
        </is>
      </c>
      <c r="N27" t="inlineStr">
        <is>
          <t>Classer les fournisseurs par criticité et leur envoyer un questionnaire de sécurité adapté (outil disponible sur ce site).</t>
        </is>
      </c>
      <c r="O27" t="n">
        <v>2</v>
      </c>
    </row>
    <row r="28" ht="75" customHeight="1">
      <c r="A28" s="8" t="inlineStr">
        <is>
          <t>A.5.24-5.30</t>
        </is>
      </c>
      <c r="B28" s="8" t="inlineStr">
        <is>
          <t>Mesures organisationnelles</t>
        </is>
      </c>
      <c r="C28" s="8" t="inlineStr">
        <is>
          <t>Savez-vous gérer un incident et assurer la continuité de vos activités essentielles ?</t>
        </is>
      </c>
      <c r="D28" s="8" t="inlineStr">
        <is>
          <t>Une procédure de gestion des incidents testée, des obligations de notification connues et un plan de continuité exercé.</t>
        </is>
      </c>
      <c r="E28" s="9" t="n"/>
      <c r="F28" s="8">
        <f>IF(ISNUMBER(E28),CHOOSE(E28+1,"Inexistant","Initial","Partiel","Défini","Maîtrisé","Optimisé"),"")</f>
        <v/>
      </c>
      <c r="G28" s="10" t="n"/>
      <c r="H28" s="8">
        <f>IF(AND(ISNUMBER(E28),E28&lt;3),N28,"")</f>
        <v/>
      </c>
      <c r="I28" s="8">
        <f>IF(AND(ISNUMBER(E28),E28&lt;3),(3-E28)*O28,"")</f>
        <v/>
      </c>
      <c r="J28" s="8" t="inlineStr">
        <is>
          <t>Procédure d'incident avec niveaux de gravité, registre des incidents, retours d'expérience, BIA, PCA/PRA, comptes rendus d'exercices.</t>
        </is>
      </c>
      <c r="K28" s="8" t="inlineStr">
        <is>
          <t>Aucun exercice depuis la rédaction du PCA ; RTO/RPO non alignés avec les sauvegardes réelles ; obligations de notification NIS2 et RGPD ignorées.</t>
        </is>
      </c>
      <c r="L28" s="8" t="inlineStr">
        <is>
          <t>NIST CSF 2.0 RS.MA, RC.RP, PR.IR · ISO/IEC 27002 5.24-5.30 · ISO/IEC 27035 · ISO 22301</t>
        </is>
      </c>
      <c r="N28" t="inlineStr">
        <is>
          <t>Écrire la procédure d'incident (qui appeler, délais de notification) et organiser un exercice de crise par an.</t>
        </is>
      </c>
      <c r="O28" t="n">
        <v>3</v>
      </c>
    </row>
    <row r="29" ht="75" customHeight="1">
      <c r="A29" s="8" t="inlineStr">
        <is>
          <t>A.6.1-6.2</t>
        </is>
      </c>
      <c r="B29" s="8" t="inlineStr">
        <is>
          <t>Mesures liées aux personnes</t>
        </is>
      </c>
      <c r="C29" s="8" t="inlineStr">
        <is>
          <t>Les recrutements et contrats intègrent-ils la sécurité (vérifications, confidentialité) ?</t>
        </is>
      </c>
      <c r="D29" s="8" t="inlineStr">
        <is>
          <t>Des vérifications proportionnées avant embauche et des clauses de confidentialité signées.</t>
        </is>
      </c>
      <c r="E29" s="9" t="n"/>
      <c r="F29" s="8">
        <f>IF(ISNUMBER(E29),CHOOSE(E29+1,"Inexistant","Initial","Partiel","Défini","Maîtrisé","Optimisé"),"")</f>
        <v/>
      </c>
      <c r="G29" s="10" t="n"/>
      <c r="H29" s="8">
        <f>IF(AND(ISNUMBER(E29),E29&lt;3),N29,"")</f>
        <v/>
      </c>
      <c r="I29" s="8">
        <f>IF(AND(ISNUMBER(E29),E29&lt;3),(3-E29)*O29,"")</f>
        <v/>
      </c>
      <c r="J29" s="8" t="inlineStr">
        <is>
          <t>Procédure de recrutement, contrats et avenants avec clauses de sécurité, engagements de confidentialité signés.</t>
        </is>
      </c>
      <c r="K29" s="8" t="inlineStr">
        <is>
          <t>Prestataires et stagiaires sans engagement de confidentialité ; vérifications non proportionnées aux postes sensibles.</t>
        </is>
      </c>
      <c r="L29" s="8" t="inlineStr">
        <is>
          <t>NIST CSF 2.0 GV.RR-04 · ISO/IEC 27002 6.1, 6.2, 6.6</t>
        </is>
      </c>
      <c r="N29" t="inlineStr">
        <is>
          <t>Ajouter une clause de confidentialité et de sécurité dans les contrats et définir les vérifications par type de poste.</t>
        </is>
      </c>
      <c r="O29" t="n">
        <v>1</v>
      </c>
    </row>
    <row r="30" ht="75" customHeight="1">
      <c r="A30" s="8" t="inlineStr">
        <is>
          <t>A.6.3</t>
        </is>
      </c>
      <c r="B30" s="8" t="inlineStr">
        <is>
          <t>Mesures liées aux personnes</t>
        </is>
      </c>
      <c r="C30" s="8" t="inlineStr">
        <is>
          <t>Sensibilisez-vous et formez-vous régulièrement tous les collaborateurs ?</t>
        </is>
      </c>
      <c r="D30" s="8" t="inlineStr">
        <is>
          <t>Un programme annuel, des contenus adaptés aux métiers et un suivi des résultats.</t>
        </is>
      </c>
      <c r="E30" s="9" t="n"/>
      <c r="F30" s="8">
        <f>IF(ISNUMBER(E30),CHOOSE(E30+1,"Inexistant","Initial","Partiel","Défini","Maîtrisé","Optimisé"),"")</f>
        <v/>
      </c>
      <c r="G30" s="10" t="n"/>
      <c r="H30" s="8">
        <f>IF(AND(ISNUMBER(E30),E30&lt;3),N30,"")</f>
        <v/>
      </c>
      <c r="I30" s="8">
        <f>IF(AND(ISNUMBER(E30),E30&lt;3),(3-E30)*O30,"")</f>
        <v/>
      </c>
      <c r="J30" s="8" t="inlineStr">
        <is>
          <t>Programme annuel, modules par population (direction, administrateurs, développeurs), statistiques de suivi.</t>
        </is>
      </c>
      <c r="K30" s="8" t="inlineStr">
        <is>
          <t>Même contenu pour tous ; administrateurs et développeurs sans formation technique spécifique.</t>
        </is>
      </c>
      <c r="L30" s="8" t="inlineStr">
        <is>
          <t>NIST CSF 2.0 PR.AT · ISO/IEC 27002 6.3</t>
        </is>
      </c>
      <c r="N30" t="inlineStr">
        <is>
          <t>Mettre en place un programme annuel de sensibilisation avec des modules courts et un suivi par service.</t>
        </is>
      </c>
      <c r="O30" t="n">
        <v>2</v>
      </c>
    </row>
    <row r="31" ht="75" customHeight="1">
      <c r="A31" s="8" t="inlineStr">
        <is>
          <t>A.6.5-6.8</t>
        </is>
      </c>
      <c r="B31" s="8" t="inlineStr">
        <is>
          <t>Mesures liées aux personnes</t>
        </is>
      </c>
      <c r="C31" s="8" t="inlineStr">
        <is>
          <t>Les départs, le télétravail et le signalement des événements sont-ils encadrés ?</t>
        </is>
      </c>
      <c r="D31" s="8" t="inlineStr">
        <is>
          <t>Retrait des accès au départ, règles de télétravail, canal simple pour signaler un événement de sécurité.</t>
        </is>
      </c>
      <c r="E31" s="9" t="n"/>
      <c r="F31" s="8">
        <f>IF(ISNUMBER(E31),CHOOSE(E31+1,"Inexistant","Initial","Partiel","Défini","Maîtrisé","Optimisé"),"")</f>
        <v/>
      </c>
      <c r="G31" s="10" t="n"/>
      <c r="H31" s="8">
        <f>IF(AND(ISNUMBER(E31),E31&lt;3),N31,"")</f>
        <v/>
      </c>
      <c r="I31" s="8">
        <f>IF(AND(ISNUMBER(E31),E31&lt;3),(3-E31)*O31,"")</f>
        <v/>
      </c>
      <c r="J31" s="8" t="inlineStr">
        <is>
          <t>Check-list de départ, rapprochement RH et annuaire, charte de télétravail, formulaire ou adresse de signalement.</t>
        </is>
      </c>
      <c r="K31" s="8" t="inlineStr">
        <is>
          <t>Comptes actifs plusieurs semaines après le départ ; aucun signalement reçu dans l'année (signe que le canal n'est pas connu).</t>
        </is>
      </c>
      <c r="L31" s="8" t="inlineStr">
        <is>
          <t>NIST CSF 2.0 PR.AA, DE.AE · ISO/IEC 27002 6.5, 6.7, 6.8</t>
        </is>
      </c>
      <c r="N31" t="inlineStr">
        <is>
          <t>Formaliser la procédure de départ (retrait des accès le jour même) et un canal de signalement connu de tous.</t>
        </is>
      </c>
      <c r="O31" t="n">
        <v>2</v>
      </c>
    </row>
    <row r="32" ht="75" customHeight="1">
      <c r="A32" s="8" t="inlineStr">
        <is>
          <t>A.7.1-7.4</t>
        </is>
      </c>
      <c r="B32" s="8" t="inlineStr">
        <is>
          <t>Mesures physiques</t>
        </is>
      </c>
      <c r="C32" s="8" t="inlineStr">
        <is>
          <t>L'accès physique aux locaux et aux salles techniques est-il contrôlé ?</t>
        </is>
      </c>
      <c r="D32" s="8" t="inlineStr">
        <is>
          <t>Des zones définies, des accès nominatifs, des visiteurs accompagnés et une surveillance adaptée.</t>
        </is>
      </c>
      <c r="E32" s="9" t="n"/>
      <c r="F32" s="8">
        <f>IF(ISNUMBER(E32),CHOOSE(E32+1,"Inexistant","Initial","Partiel","Défini","Maîtrisé","Optimisé"),"")</f>
        <v/>
      </c>
      <c r="G32" s="10" t="n"/>
      <c r="H32" s="8">
        <f>IF(AND(ISNUMBER(E32),E32&lt;3),N32,"")</f>
        <v/>
      </c>
      <c r="I32" s="8">
        <f>IF(AND(ISNUMBER(E32),E32&lt;3),(3-E32)*O32,"")</f>
        <v/>
      </c>
      <c r="J32" s="8" t="inlineStr">
        <is>
          <t>Plan des zones, journaux du contrôle d'accès, registre des visiteurs, revue des badges, vidéoprotection.</t>
        </is>
      </c>
      <c r="K32" s="8" t="inlineStr">
        <is>
          <t>Salle serveur ouverte au service entretien sans accompagnement ; badges d'anciens salariés toujours actifs.</t>
        </is>
      </c>
      <c r="L32" s="8" t="inlineStr">
        <is>
          <t>NIST CSF 2.0 PR.AA-06 · ISO/IEC 27002 7.1-7.4</t>
        </is>
      </c>
      <c r="N32" t="inlineStr">
        <is>
          <t>Restreindre l'accès aux salles techniques à une liste nominative revue chaque semestre.</t>
        </is>
      </c>
      <c r="O32" t="n">
        <v>2</v>
      </c>
    </row>
    <row r="33" ht="75" customHeight="1">
      <c r="A33" s="8" t="inlineStr">
        <is>
          <t>A.7.5-7.13</t>
        </is>
      </c>
      <c r="B33" s="8" t="inlineStr">
        <is>
          <t>Mesures physiques</t>
        </is>
      </c>
      <c r="C33" s="8" t="inlineStr">
        <is>
          <t>Les équipements sont-ils protégés (énergie, climatisation, bureau propre, maintenance) ?</t>
        </is>
      </c>
      <c r="D33" s="8" t="inlineStr">
        <is>
          <t>Onduleurs, climatisation, protection incendie, règle du bureau propre et maintenance suivie.</t>
        </is>
      </c>
      <c r="E33" s="9" t="n"/>
      <c r="F33" s="8">
        <f>IF(ISNUMBER(E33),CHOOSE(E33+1,"Inexistant","Initial","Partiel","Défini","Maîtrisé","Optimisé"),"")</f>
        <v/>
      </c>
      <c r="G33" s="10" t="n"/>
      <c r="H33" s="8">
        <f>IF(AND(ISNUMBER(E33),E33&lt;3),N33,"")</f>
        <v/>
      </c>
      <c r="I33" s="8">
        <f>IF(AND(ISNUMBER(E33),E33&lt;3),(3-E33)*O33,"")</f>
        <v/>
      </c>
      <c r="J33" s="8" t="inlineStr">
        <is>
          <t>Contrats de maintenance, tests des onduleurs et groupes électrogènes, relevés de température, contrôles bureau propre.</t>
        </is>
      </c>
      <c r="K33" s="8" t="inlineStr">
        <is>
          <t>Onduleur jamais testé ; climatisation unique sans redondance ; documents sensibles laissés sur les imprimantes.</t>
        </is>
      </c>
      <c r="L33" s="8" t="inlineStr">
        <is>
          <t>NIST CSF 2.0 PR.IR · ISO/IEC 27002 7.5-7.13</t>
        </is>
      </c>
      <c r="N33" t="inlineStr">
        <is>
          <t>Vérifier la protection des équipements critiques (onduleur, climatisation) et diffuser la règle du bureau et de l'écran propres.</t>
        </is>
      </c>
      <c r="O33" t="n">
        <v>1</v>
      </c>
    </row>
    <row r="34" ht="75" customHeight="1">
      <c r="A34" s="8" t="inlineStr">
        <is>
          <t>A.7.10, 7.14</t>
        </is>
      </c>
      <c r="B34" s="8" t="inlineStr">
        <is>
          <t>Mesures physiques</t>
        </is>
      </c>
      <c r="C34" s="8" t="inlineStr">
        <is>
          <t>Les supports de stockage et le matériel mis au rebut sont-ils effacés ou détruits de façon sûre ?</t>
        </is>
      </c>
      <c r="D34" s="8" t="inlineStr">
        <is>
          <t>Chiffrement des supports amovibles, effacement certifié ou destruction avec preuve.</t>
        </is>
      </c>
      <c r="E34" s="9" t="n"/>
      <c r="F34" s="8">
        <f>IF(ISNUMBER(E34),CHOOSE(E34+1,"Inexistant","Initial","Partiel","Défini","Maîtrisé","Optimisé"),"")</f>
        <v/>
      </c>
      <c r="G34" s="10" t="n"/>
      <c r="H34" s="8">
        <f>IF(AND(ISNUMBER(E34),E34&lt;3),N34,"")</f>
        <v/>
      </c>
      <c r="I34" s="8">
        <f>IF(AND(ISNUMBER(E34),E34&lt;3),(3-E34)*O34,"")</f>
        <v/>
      </c>
      <c r="J34" s="8" t="inlineStr">
        <is>
          <t>Politique de supports amovibles, chiffrement (BitLocker, FileVault), certificats d'effacement ou de destruction.</t>
        </is>
      </c>
      <c r="K34" s="8" t="inlineStr">
        <is>
          <t>Postes recyclés sans effacement certifié ; clés USB non chiffrées autorisées pour les données sensibles.</t>
        </is>
      </c>
      <c r="L34" s="8" t="inlineStr">
        <is>
          <t>NIST CSF 2.0 PR.DS · ISO/IEC 27002 7.10, 7.14 · NIST SP 800-88</t>
        </is>
      </c>
      <c r="N34" t="inlineStr">
        <is>
          <t>Imposer le chiffrement des supports amovibles et un prestataire de destruction avec certificat.</t>
        </is>
      </c>
      <c r="O34" t="n">
        <v>2</v>
      </c>
    </row>
    <row r="35" ht="75" customHeight="1">
      <c r="A35" s="8" t="inlineStr">
        <is>
          <t>A.8.2-8.5</t>
        </is>
      </c>
      <c r="B35" s="8" t="inlineStr">
        <is>
          <t>Mesures technologiques</t>
        </is>
      </c>
      <c r="C35" s="8" t="inlineStr">
        <is>
          <t>Les identités et les accès sont-ils maîtrisés (MFA, privilèges, revues) ?</t>
        </is>
      </c>
      <c r="D35" s="8" t="inlineStr">
        <is>
          <t>MFA sur les accès sensibles et distants, comptes à privilèges limités et tracés, revue des droits au moins annuelle.</t>
        </is>
      </c>
      <c r="E35" s="9" t="n"/>
      <c r="F35" s="8">
        <f>IF(ISNUMBER(E35),CHOOSE(E35+1,"Inexistant","Initial","Partiel","Défini","Maîtrisé","Optimisé"),"")</f>
        <v/>
      </c>
      <c r="G35" s="10" t="n"/>
      <c r="H35" s="8">
        <f>IF(AND(ISNUMBER(E35),E35&lt;3),N35,"")</f>
        <v/>
      </c>
      <c r="I35" s="8">
        <f>IF(AND(ISNUMBER(E35),E35&lt;3),(3-E35)*O35,"")</f>
        <v/>
      </c>
      <c r="J35" s="8" t="inlineStr">
        <is>
          <t>Politique de contrôle d'accès, couverture MFA, inventaire des comptes à privilèges (PAM), campagnes de revue des droits signées.</t>
        </is>
      </c>
      <c r="K35" s="8" t="inlineStr">
        <is>
          <t>MFA absent sur le VPN ou les comptes d'administration ; comptes partagés ; revue des droits non faite ou non tracée.</t>
        </is>
      </c>
      <c r="L35" s="8" t="inlineStr">
        <is>
          <t>NIST CSF 2.0 PR.AA · ISO/IEC 27002 8.2-8.5 · NIST SP 800-63B</t>
        </is>
      </c>
      <c r="N35" t="inlineStr">
        <is>
          <t>Activer le MFA sur la messagerie, les accès distants et les comptes d'administration, puis lancer une revue des droits.</t>
        </is>
      </c>
      <c r="O35" t="n">
        <v>3</v>
      </c>
    </row>
    <row r="36" ht="75" customHeight="1">
      <c r="A36" s="8" t="inlineStr">
        <is>
          <t>A.8.7-8.9</t>
        </is>
      </c>
      <c r="B36" s="8" t="inlineStr">
        <is>
          <t>Mesures technologiques</t>
        </is>
      </c>
      <c r="C36" s="8" t="inlineStr">
        <is>
          <t>Les postes et serveurs sont-ils protégés et les vulnérabilités corrigées à temps ?</t>
        </is>
      </c>
      <c r="D36" s="8" t="inlineStr">
        <is>
          <t>Anti-malware ou EDR, configurations durcies, scans de vulnérabilités et délais de correction tenus.</t>
        </is>
      </c>
      <c r="E36" s="9" t="n"/>
      <c r="F36" s="8">
        <f>IF(ISNUMBER(E36),CHOOSE(E36+1,"Inexistant","Initial","Partiel","Défini","Maîtrisé","Optimisé"),"")</f>
        <v/>
      </c>
      <c r="G36" s="10" t="n"/>
      <c r="H36" s="8">
        <f>IF(AND(ISNUMBER(E36),E36&lt;3),N36,"")</f>
        <v/>
      </c>
      <c r="I36" s="8">
        <f>IF(AND(ISNUMBER(E36),E36&lt;3),(3-E36)*O36,"")</f>
        <v/>
      </c>
      <c r="J36" s="8" t="inlineStr">
        <is>
          <t>Couverture EDR, rapports de scan de vulnérabilités, SLA de correction par criticité, référentiels de durcissement, exceptions validées.</t>
        </is>
      </c>
      <c r="K36" s="8" t="inlineStr">
        <is>
          <t>Vulnérabilités critiques exposées sur Internet ouvertes depuis des mois ; serveurs hors inventaire donc jamais scannés.</t>
        </is>
      </c>
      <c r="L36" s="8" t="inlineStr">
        <is>
          <t>NIST CSF 2.0 PR.PS, ID.RA-01 · ISO/IEC 27002 8.7-8.9 · CIS Benchmarks · CVSS/EPSS/CISA KEV</t>
        </is>
      </c>
      <c r="N36" t="inlineStr">
        <is>
          <t>Définir des délais de correction par criticité (ex. 7 jours pour le critique) et mesurer leur respect chaque mois.</t>
        </is>
      </c>
      <c r="O36" t="n">
        <v>3</v>
      </c>
    </row>
    <row r="37" ht="75" customHeight="1">
      <c r="A37" s="8" t="inlineStr">
        <is>
          <t>A.8.13-8.16</t>
        </is>
      </c>
      <c r="B37" s="8" t="inlineStr">
        <is>
          <t>Mesures technologiques</t>
        </is>
      </c>
      <c r="C37" s="8" t="inlineStr">
        <is>
          <t>Les sauvegardes sont-elles testées et les journaux d'événements surveillés ?</t>
        </is>
      </c>
      <c r="D37" s="8" t="inlineStr">
        <is>
          <t>Des sauvegardes hors ligne ou immuables restaurées régulièrement, des journaux centralisés et analysés.</t>
        </is>
      </c>
      <c r="E37" s="9" t="n"/>
      <c r="F37" s="8">
        <f>IF(ISNUMBER(E37),CHOOSE(E37+1,"Inexistant","Initial","Partiel","Défini","Maîtrisé","Optimisé"),"")</f>
        <v/>
      </c>
      <c r="G37" s="10" t="n"/>
      <c r="H37" s="8">
        <f>IF(AND(ISNUMBER(E37),E37&lt;3),N37,"")</f>
        <v/>
      </c>
      <c r="I37" s="8">
        <f>IF(AND(ISNUMBER(E37),E37&lt;3),(3-E37)*O37,"")</f>
        <v/>
      </c>
      <c r="J37" s="8" t="inlineStr">
        <is>
          <t>Politique de sauvegarde (règle 3-2-1, copie hors ligne ou immuable), procès-verbaux de tests de restauration, SIEM et règles de détection.</t>
        </is>
      </c>
      <c r="K37" s="8" t="inlineStr">
        <is>
          <t>Sauvegardes accessibles depuis le domaine Active Directory (chiffrables par un rançongiciel) ; journaux conservés mais jamais consultés.</t>
        </is>
      </c>
      <c r="L37" s="8" t="inlineStr">
        <is>
          <t>NIST CSF 2.0 PR.DS-11, DE.CM · ISO/IEC 27002 8.13, 8.15, 8.16</t>
        </is>
      </c>
      <c r="N37" t="inlineStr">
        <is>
          <t>Tester une restauration complète chaque trimestre et centraliser les journaux des systèmes critiques.</t>
        </is>
      </c>
      <c r="O37" t="n">
        <v>3</v>
      </c>
    </row>
    <row r="38" ht="75" customHeight="1">
      <c r="A38" s="8" t="inlineStr">
        <is>
          <t>A.8.20-8.28</t>
        </is>
      </c>
      <c r="B38" s="8" t="inlineStr">
        <is>
          <t>Mesures technologiques</t>
        </is>
      </c>
      <c r="C38" s="8" t="inlineStr">
        <is>
          <t>Le réseau est-il segmenté, les données chiffrées et le développement sécurisé ?</t>
        </is>
      </c>
      <c r="D38" s="8" t="inlineStr">
        <is>
          <t>Segmentation et filtrage, chiffrement en transit et au repos, règles de développement et tests de sécurité.</t>
        </is>
      </c>
      <c r="E38" s="9" t="n"/>
      <c r="F38" s="8">
        <f>IF(ISNUMBER(E38),CHOOSE(E38+1,"Inexistant","Initial","Partiel","Défini","Maîtrisé","Optimisé"),"")</f>
        <v/>
      </c>
      <c r="G38" s="10" t="n"/>
      <c r="H38" s="8">
        <f>IF(AND(ISNUMBER(E38),E38&lt;3),N38,"")</f>
        <v/>
      </c>
      <c r="I38" s="8">
        <f>IF(AND(ISNUMBER(E38),E38&lt;3),(3-E38)*O38,"")</f>
        <v/>
      </c>
      <c r="J38" s="8" t="inlineStr">
        <is>
          <t>Schéma réseau avec zones et flux autorisés, politique de chiffrement et gestion des clés, règles de développement, rapports de tests d'intrusion.</t>
        </is>
      </c>
      <c r="K38" s="8" t="inlineStr">
        <is>
          <t>Réseau à plat ; protocoles obsolètes (TLS 1.0, SMBv1) ; secrets en clair dans le code ; aucun test de sécurité avant mise en production.</t>
        </is>
      </c>
      <c r="L38" s="8" t="inlineStr">
        <is>
          <t>NIST CSF 2.0 PR.IR, PR.DS, PR.PS · ISO/IEC 27002 8.20-8.28 · OWASP ASVS</t>
        </is>
      </c>
      <c r="N38" t="inlineStr">
        <is>
          <t>Séparer les réseaux sensibles, chiffrer les données sensibles et intégrer des tests de sécurité dans les projets.</t>
        </is>
      </c>
      <c r="O38" t="n">
        <v>2</v>
      </c>
    </row>
  </sheetData>
  <autoFilter ref="A1:L38"/>
  <conditionalFormatting sqref="E2:E38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</conditionalFormatting>
  <dataValidations count="1">
    <dataValidation sqref="E2:E38" showDropDown="0" showInputMessage="0" showErrorMessage="0" allowBlank="1" type="list">
      <formula1>"0,1,2,3,4,5,N/A"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8" customWidth="1" min="3" max="3"/>
  </cols>
  <sheetData>
    <row r="1">
      <c r="A1" s="1" t="inlineStr">
        <is>
          <t>Résultats</t>
        </is>
      </c>
    </row>
    <row r="2">
      <c r="A2" s="2" t="inlineStr">
        <is>
          <t>Autodiagnostic ISO 27001</t>
        </is>
      </c>
    </row>
    <row r="3">
      <c r="A3" s="3" t="inlineStr">
        <is>
          <t>MG CYBER · Mumin Guvendi · mumin-guvendi.com</t>
        </is>
      </c>
    </row>
    <row r="5" ht="32" customHeight="1">
      <c r="A5" s="7" t="inlineStr">
        <is>
          <t>Thème</t>
        </is>
      </c>
      <c r="B5" s="7" t="inlineStr">
        <is>
          <t>Moyenne /5</t>
        </is>
      </c>
      <c r="C5" s="7" t="inlineStr">
        <is>
          <t>Questions notées</t>
        </is>
      </c>
    </row>
    <row r="6">
      <c r="A6" s="11" t="inlineStr">
        <is>
          <t>Contexte</t>
        </is>
      </c>
      <c r="B6" s="12">
        <f>IFERROR(ROUND(AVERAGEIF('Questionnaire'!$B$2:$B$38,"Contexte",'Questionnaire'!$E$2:$E$38),1),0)</f>
        <v/>
      </c>
      <c r="C6" s="11">
        <f>COUNTIFS('Questionnaire'!$B$2:$B$38,"Contexte",'Questionnaire'!$E$2:$E$38,"&gt;=0")</f>
        <v/>
      </c>
    </row>
    <row r="7">
      <c r="A7" s="11" t="inlineStr">
        <is>
          <t>Leadership</t>
        </is>
      </c>
      <c r="B7" s="12">
        <f>IFERROR(ROUND(AVERAGEIF('Questionnaire'!$B$2:$B$38,"Leadership",'Questionnaire'!$E$2:$E$38),1),0)</f>
        <v/>
      </c>
      <c r="C7" s="11">
        <f>COUNTIFS('Questionnaire'!$B$2:$B$38,"Leadership",'Questionnaire'!$E$2:$E$38,"&gt;=0")</f>
        <v/>
      </c>
    </row>
    <row r="8">
      <c r="A8" s="11" t="inlineStr">
        <is>
          <t>Planification</t>
        </is>
      </c>
      <c r="B8" s="12">
        <f>IFERROR(ROUND(AVERAGEIF('Questionnaire'!$B$2:$B$38,"Planification",'Questionnaire'!$E$2:$E$38),1),0)</f>
        <v/>
      </c>
      <c r="C8" s="11">
        <f>COUNTIFS('Questionnaire'!$B$2:$B$38,"Planification",'Questionnaire'!$E$2:$E$38,"&gt;=0")</f>
        <v/>
      </c>
    </row>
    <row r="9">
      <c r="A9" s="11" t="inlineStr">
        <is>
          <t>Support</t>
        </is>
      </c>
      <c r="B9" s="12">
        <f>IFERROR(ROUND(AVERAGEIF('Questionnaire'!$B$2:$B$38,"Support",'Questionnaire'!$E$2:$E$38),1),0)</f>
        <v/>
      </c>
      <c r="C9" s="11">
        <f>COUNTIFS('Questionnaire'!$B$2:$B$38,"Support",'Questionnaire'!$E$2:$E$38,"&gt;=0")</f>
        <v/>
      </c>
    </row>
    <row r="10">
      <c r="A10" s="11" t="inlineStr">
        <is>
          <t>Fonctionnement</t>
        </is>
      </c>
      <c r="B10" s="12">
        <f>IFERROR(ROUND(AVERAGEIF('Questionnaire'!$B$2:$B$38,"Fonctionnement",'Questionnaire'!$E$2:$E$38),1),0)</f>
        <v/>
      </c>
      <c r="C10" s="11">
        <f>COUNTIFS('Questionnaire'!$B$2:$B$38,"Fonctionnement",'Questionnaire'!$E$2:$E$38,"&gt;=0")</f>
        <v/>
      </c>
    </row>
    <row r="11">
      <c r="A11" s="11" t="inlineStr">
        <is>
          <t>Évaluation</t>
        </is>
      </c>
      <c r="B11" s="12">
        <f>IFERROR(ROUND(AVERAGEIF('Questionnaire'!$B$2:$B$38,"Évaluation",'Questionnaire'!$E$2:$E$38),1),0)</f>
        <v/>
      </c>
      <c r="C11" s="11">
        <f>COUNTIFS('Questionnaire'!$B$2:$B$38,"Évaluation",'Questionnaire'!$E$2:$E$38,"&gt;=0")</f>
        <v/>
      </c>
    </row>
    <row r="12">
      <c r="A12" s="11" t="inlineStr">
        <is>
          <t>Amélioration</t>
        </is>
      </c>
      <c r="B12" s="12">
        <f>IFERROR(ROUND(AVERAGEIF('Questionnaire'!$B$2:$B$38,"Amélioration",'Questionnaire'!$E$2:$E$38),1),0)</f>
        <v/>
      </c>
      <c r="C12" s="11">
        <f>COUNTIFS('Questionnaire'!$B$2:$B$38,"Amélioration",'Questionnaire'!$E$2:$E$38,"&gt;=0")</f>
        <v/>
      </c>
    </row>
    <row r="13">
      <c r="A13" s="11" t="inlineStr">
        <is>
          <t>Organisation</t>
        </is>
      </c>
      <c r="B13" s="12">
        <f>IFERROR(ROUND(AVERAGEIF('Questionnaire'!$B$2:$B$38,"Mesures organisationnelles",'Questionnaire'!$E$2:$E$38),1),0)</f>
        <v/>
      </c>
      <c r="C13" s="11">
        <f>COUNTIFS('Questionnaire'!$B$2:$B$38,"Mesures organisationnelles",'Questionnaire'!$E$2:$E$38,"&gt;=0")</f>
        <v/>
      </c>
    </row>
    <row r="14">
      <c r="A14" s="11" t="inlineStr">
        <is>
          <t>Personnes</t>
        </is>
      </c>
      <c r="B14" s="12">
        <f>IFERROR(ROUND(AVERAGEIF('Questionnaire'!$B$2:$B$38,"Mesures liées aux personnes",'Questionnaire'!$E$2:$E$38),1),0)</f>
        <v/>
      </c>
      <c r="C14" s="11">
        <f>COUNTIFS('Questionnaire'!$B$2:$B$38,"Mesures liées aux personnes",'Questionnaire'!$E$2:$E$38,"&gt;=0")</f>
        <v/>
      </c>
    </row>
    <row r="15">
      <c r="A15" s="11" t="inlineStr">
        <is>
          <t>Physique</t>
        </is>
      </c>
      <c r="B15" s="12">
        <f>IFERROR(ROUND(AVERAGEIF('Questionnaire'!$B$2:$B$38,"Mesures physiques",'Questionnaire'!$E$2:$E$38),1),0)</f>
        <v/>
      </c>
      <c r="C15" s="11">
        <f>COUNTIFS('Questionnaire'!$B$2:$B$38,"Mesures physiques",'Questionnaire'!$E$2:$E$38,"&gt;=0")</f>
        <v/>
      </c>
    </row>
    <row r="16">
      <c r="A16" s="11" t="inlineStr">
        <is>
          <t>Technologie</t>
        </is>
      </c>
      <c r="B16" s="12">
        <f>IFERROR(ROUND(AVERAGEIF('Questionnaire'!$B$2:$B$38,"Mesures technologiques",'Questionnaire'!$E$2:$E$38),1),0)</f>
        <v/>
      </c>
      <c r="C16" s="11">
        <f>COUNTIFS('Questionnaire'!$B$2:$B$38,"Mesures technologiques",'Questionnaire'!$E$2:$E$38,"&gt;=0")</f>
        <v/>
      </c>
    </row>
    <row r="19">
      <c r="A19" s="4" t="inlineStr">
        <is>
          <t>Maturité globale (moyenne /5)</t>
        </is>
      </c>
      <c r="B19" s="13">
        <f>IFERROR(ROUND(AVERAGE('Questionnaire'!$E$2:$E$38),2),0)</f>
        <v/>
      </c>
    </row>
    <row r="20">
      <c r="A20" s="4" t="inlineStr">
        <is>
          <t>Maturité globale (%)</t>
        </is>
      </c>
      <c r="B20" s="14">
        <f>B19/5</f>
        <v/>
      </c>
    </row>
    <row r="21">
      <c r="A21" s="4" t="inlineStr">
        <is>
          <t>Exigences des chapitres 4 à 10 sous le niveau 3</t>
        </is>
      </c>
      <c r="B21" s="15">
        <f>COUNTIF('Questionnaire'!$E$2:$E$25,"&lt;3")</f>
        <v/>
      </c>
    </row>
    <row r="22">
      <c r="A22" s="4" t="inlineStr">
        <is>
          <t>Questions répondues</t>
        </is>
      </c>
      <c r="B22" s="16">
        <f>COUNTA('Questionnaire'!$E$2:$E$38)&amp;" / 37"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  <cp:lastModifiedBy>Mumin Guvendi (MG CYBER)</cp:lastModifiedBy>
</cp:coreProperties>
</file>