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llanım kılavuzu" sheetId="1" state="visible" r:id="rId1"/>
    <sheet xmlns:r="http://schemas.openxmlformats.org/officeDocument/2006/relationships" name="Anket" sheetId="2" state="visible" r:id="rId2"/>
    <sheet xmlns:r="http://schemas.openxmlformats.org/officeDocument/2006/relationships" name="Sonuçlar" sheetId="3" state="visible" r:id="rId3"/>
  </sheets>
  <definedNames>
    <definedName name="_xlnm._FilterDatabase" localSheetId="1" hidden="1">'Anket'!$A$1:$L$38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name val="Calibri"/>
      <b val="1"/>
      <color rgb="00FFFFFF"/>
    </font>
    <font>
      <b val="1"/>
      <color rgb="000E7490"/>
      <sz val="12"/>
    </font>
  </fonts>
  <fills count="4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2" fontId="7" fillId="0" borderId="0" pivotButton="0" quotePrefix="0" xfId="0"/>
    <xf numFmtId="9" fontId="7" fillId="0" borderId="0" pivotButton="0" quotePrefix="0" xfId="0"/>
    <xf numFmtId="1" fontId="7" fillId="0" borderId="0" pivotButton="0" quotePrefix="0" xfId="0"/>
    <xf numFmtId="49" fontId="7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A7E3C1"/>
        </patternFill>
      </fill>
    </dxf>
    <dxf>
      <fill>
        <patternFill patternType="solid">
          <fgColor rgb="006FCF9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6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Tema bazında olgunluk (0-5)</a:t>
            </a:r>
          </a:p>
        </rich>
      </tx>
    </title>
    <plotArea>
      <radarChart>
        <radarStyle val="marker"/>
        <ser>
          <idx val="0"/>
          <order val="0"/>
          <tx>
            <strRef>
              <f>'Sonuçlar'!B5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'Sonuçlar'!$A$6:$A$16</f>
            </numRef>
          </cat>
          <val>
            <numRef>
              <f>'Sonuçlar'!$B$6:$B$16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54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ISO 27001 öz değerlendirme</t>
        </is>
      </c>
    </row>
    <row r="2">
      <c r="A2" s="2" t="inlineStr">
        <is>
          <t>37 gereksinim üzerinde olgunluğunuzu 0-5 arası puanlayın, ardından Sonuçlar sekmesine bakın.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Yanıtlayın</t>
        </is>
      </c>
      <c r="B5" s="5" t="inlineStr">
        <is>
          <t>Anket sekmesinde Seviye sütunundan 0-5 arası bir seviye seçin (sizi ilgilendirmeyen bir Ek A kontrolü için N/A). Bir denetçiye gösterebileceklerinize dayanın.</t>
        </is>
      </c>
    </row>
    <row r="6" ht="48" customHeight="1">
      <c r="A6" s="4" t="inlineStr">
        <is>
          <t>2. Ölçek</t>
        </is>
      </c>
      <c r="B6" s="5" t="inlineStr">
        <is>
          <t>0 Yok · 1 Başlangıç · 2 Kısmi · 3 Tanımlı (belgelenmiş, onaylanmış, uygulanıyor) · 4 Yönetilen (ölçülüyor ve gözden geçiriliyor) · 5 Optimize (sürekli iyileştiriliyor).</t>
        </is>
      </c>
    </row>
    <row r="7" ht="48" customHeight="1">
      <c r="A7" s="4" t="inlineStr">
        <is>
          <t>3. Sonuçları okuyun</t>
        </is>
      </c>
      <c r="B7" s="5" t="inlineStr">
        <is>
          <t>Sonuçlar sekmesi tema başına ortalamayı, genel olgunluğu ve 3. seviyenin altındaki yönetim sistemi gereksinimlerinin sayısını hesaplar. Radar otomatik güncellenir.</t>
        </is>
      </c>
    </row>
    <row r="8" ht="48" customHeight="1">
      <c r="A8" s="4" t="inlineStr">
        <is>
          <t>4. Önceliklendirin</t>
        </is>
      </c>
      <c r="B8" s="5" t="inlineStr">
        <is>
          <t>Öncelik sütunu farkları sıralar: (3 - seviye) × gereksinimin denetimdeki önemi. Eylem planınızı elde etmek için bu sütuna göre sıralayın.</t>
        </is>
      </c>
    </row>
    <row r="10" ht="40" customHeight="1">
      <c r="A10" s="6" t="inlineStr">
        <is>
          <t>Ücretsiz kullanılabilir. Lütfen MG CYBER ibaresini koruyun.</t>
        </is>
      </c>
    </row>
    <row r="11" ht="40" customHeight="1">
      <c r="A11" s="6" t="inlineStr">
        <is>
          <t>Bu araç ISO/IEC 27001:2022 ve ISO/IEC 27005:2022 standartlarının yaklaşımını, telif hakkıyla korunan metinlerini kopyalamadan izler. Yalnızca önlem numaraları belirtilmiştir; adlar ve açıklamalar yeniden ifade edilmiştir. Resmi metin ISO'dan veya TSE'den temin edilebilir.</t>
        </is>
      </c>
    </row>
  </sheetData>
  <mergeCells count="2">
    <mergeCell ref="A11:B11"/>
    <mergeCell ref="A10:B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50" customWidth="1" min="3" max="3"/>
    <col width="46" customWidth="1" min="4" max="4"/>
    <col width="11" customWidth="1" min="5" max="5"/>
    <col width="14" customWidth="1" min="6" max="6"/>
    <col width="36" customWidth="1" min="7" max="7"/>
    <col width="50" customWidth="1" min="8" max="8"/>
    <col width="10" customWidth="1" min="9" max="9"/>
    <col width="46" customWidth="1" min="10" max="10"/>
    <col width="46" customWidth="1" min="11" max="11"/>
    <col width="34" customWidth="1" min="12" max="12"/>
    <col hidden="1" width="13" customWidth="1" min="14" max="14"/>
    <col hidden="1" width="13" customWidth="1" min="15" max="15"/>
  </cols>
  <sheetData>
    <row r="1" ht="32" customHeight="1">
      <c r="A1" s="7" t="inlineStr">
        <is>
          <t>Ref.</t>
        </is>
      </c>
      <c r="B1" s="7" t="inlineStr">
        <is>
          <t>Tema</t>
        </is>
      </c>
      <c r="C1" s="7" t="inlineStr">
        <is>
          <t>Soru</t>
        </is>
      </c>
      <c r="D1" s="7" t="inlineStr">
        <is>
          <t>Bir denetçinin beklediği</t>
        </is>
      </c>
      <c r="E1" s="7" t="inlineStr">
        <is>
          <t>Seviye (0-5)</t>
        </is>
      </c>
      <c r="F1" s="7" t="inlineStr">
        <is>
          <t>Etiket</t>
        </is>
      </c>
      <c r="G1" s="7" t="inlineStr">
        <is>
          <t>Yorum / kanıt</t>
        </is>
      </c>
      <c r="H1" s="7" t="inlineStr">
        <is>
          <t>Önerilen eylem</t>
        </is>
      </c>
      <c r="I1" s="7" t="inlineStr">
        <is>
          <t>Öncelik</t>
        </is>
      </c>
      <c r="J1" s="7" t="inlineStr">
        <is>
          <t>Tipik kanıtlar</t>
        </is>
      </c>
      <c r="K1" s="7" t="inlineStr">
        <is>
          <t>Denetimde sık görülen bulgular</t>
        </is>
      </c>
      <c r="L1" s="7" t="inlineStr">
        <is>
          <t>Eşleştirmeler</t>
        </is>
      </c>
    </row>
    <row r="2" ht="75" customHeight="1">
      <c r="A2" s="8" t="inlineStr">
        <is>
          <t>4.1</t>
        </is>
      </c>
      <c r="B2" s="8" t="inlineStr">
        <is>
          <t>Bağlam</t>
        </is>
      </c>
      <c r="C2" s="8" t="inlineStr">
        <is>
          <t>Güvenliğinizi etkileyen iç ve dış konular belirlenmiş ve gözden geçiriliyor mu?</t>
        </is>
      </c>
      <c r="D2" s="8" t="inlineStr">
        <is>
          <t>Belgelenmiş bir analiz (strateji, tehditler, kısıtlar, bağımlılıklar), en az yılda bir gözden geçirilir.</t>
        </is>
      </c>
      <c r="E2" s="9" t="n"/>
      <c r="F2" s="8">
        <f>IF(ISNUMBER(E2),CHOOSE(E2+1,"Yok","Başlangıç","Kısmi","Tanımlı","Yönetilen","Optimize"),"")</f>
        <v/>
      </c>
      <c r="G2" s="10" t="n"/>
      <c r="H2" s="8">
        <f>IF(AND(ISNUMBER(E2),E2&lt;3),N2,"")</f>
        <v/>
      </c>
      <c r="I2" s="8">
        <f>IF(AND(ISNUMBER(E2),E2&lt;3),(3-E2)*O2,"")</f>
        <v/>
      </c>
      <c r="J2" s="8" t="inlineStr">
        <is>
          <t>Güvenlik odaklı SWOT veya PESTEL analizi, yıllık gözden geçirme tutanağı, risk haritasıyla bağlantı.</t>
        </is>
      </c>
      <c r="K2" s="8" t="inlineStr">
        <is>
          <t>Sertifikasyon için bir kez yapılıp hiç güncellenmeyen analiz; gerçek faaliyetle ilgisi olmayan genel konular.</t>
        </is>
      </c>
      <c r="L2" s="8" t="inlineStr">
        <is>
          <t>NIST CSF 2.0 GV.OC · ISO/IEC 27005:2022 §6</t>
        </is>
      </c>
      <c r="N2" t="inlineStr">
        <is>
          <t>İç ve dış konuları (faaliyet, tehditler, kısıtlar) tek sayfada belgeleyin ve her yıl gözden geçirin.</t>
        </is>
      </c>
      <c r="O2" t="n">
        <v>2</v>
      </c>
    </row>
    <row r="3" ht="75" customHeight="1">
      <c r="A3" s="8" t="inlineStr">
        <is>
          <t>4.2</t>
        </is>
      </c>
      <c r="B3" s="8" t="inlineStr">
        <is>
          <t>Bağlam</t>
        </is>
      </c>
      <c r="C3" s="8" t="inlineStr">
        <is>
          <t>İlgili taraflar ve gereksinimleri (yasalar, sözleşmeler, müşteriler) listelenmiş mi?</t>
        </is>
      </c>
      <c r="D3" s="8" t="inlineStr">
        <is>
          <t>İlgili tarafların ve beklentilerinin listesi ile güncel bir yasal ve sözleşmesel gereksinimler kaydı.</t>
        </is>
      </c>
      <c r="E3" s="9" t="n"/>
      <c r="F3" s="8">
        <f>IF(ISNUMBER(E3),CHOOSE(E3+1,"Yok","Başlangıç","Kısmi","Tanımlı","Yönetilen","Optimize"),"")</f>
        <v/>
      </c>
      <c r="G3" s="10" t="n"/>
      <c r="H3" s="8">
        <f>IF(AND(ISNUMBER(E3),E3&lt;3),N3,"")</f>
        <v/>
      </c>
      <c r="I3" s="8">
        <f>IF(AND(ISNUMBER(E3),E3&lt;3),(3-E3)*O3,"")</f>
        <v/>
      </c>
      <c r="J3" s="8" t="inlineStr">
        <is>
          <t>Gereksinim kaydı (metin, madde, uygulanabilirlik, sorumlu, gözden geçirme tarihi), müşteri ve sözleşme matrisi, mevzuat takibi.</t>
        </is>
      </c>
      <c r="K3" s="8" t="inlineStr">
        <is>
          <t>Yalnızca KVKK/GDPR ile sınırlı kayıt; müşterilerin sözleşmesel gereksinimleri (güvenlik ekleri, SLA) eksik; NIS2 veya DORA takibi yok.</t>
        </is>
      </c>
      <c r="L3" s="8" t="inlineStr">
        <is>
          <t>NIST CSF 2.0 GV.OC-03 · ISO/IEC 27002 5.31, 5.34</t>
        </is>
      </c>
      <c r="N3" t="inlineStr">
        <is>
          <t>Yasal, düzenleyici ve sözleşmesel gereksinimler kaydını (KVKK/GDPR, NIS2, müşteri sözleşmeleri) bir sorumlu atayarak oluşturun.</t>
        </is>
      </c>
      <c r="O3" t="n">
        <v>2</v>
      </c>
    </row>
    <row r="4" ht="75" customHeight="1">
      <c r="A4" s="8" t="inlineStr">
        <is>
          <t>4.3</t>
        </is>
      </c>
      <c r="B4" s="8" t="inlineStr">
        <is>
          <t>Bağlam</t>
        </is>
      </c>
      <c r="C4" s="8" t="inlineStr">
        <is>
          <t>BGYS kapsamı, arayüzleri dahil tanımlanmış ve belgelenmiş mi?</t>
        </is>
      </c>
      <c r="D4" s="8" t="inlineStr">
        <is>
          <t>Net bir kapsam belgesi: faaliyetler, lokasyonlar, sistemler, gerekçeli hariç tutmalar, üçüncü taraf arayüzleri.</t>
        </is>
      </c>
      <c r="E4" s="9" t="n"/>
      <c r="F4" s="8">
        <f>IF(ISNUMBER(E4),CHOOSE(E4+1,"Yok","Başlangıç","Kısmi","Tanımlı","Yönetilen","Optimize"),"")</f>
        <v/>
      </c>
      <c r="G4" s="10" t="n"/>
      <c r="H4" s="8">
        <f>IF(AND(ISNUMBER(E4),E4&lt;3),N4,"")</f>
        <v/>
      </c>
      <c r="I4" s="8">
        <f>IF(AND(ISNUMBER(E4),E4&lt;3),(3-E4)*O4,"")</f>
        <v/>
      </c>
      <c r="J4" s="8" t="inlineStr">
        <is>
          <t>İmzalı kapsam beyanı, mimari şeması, lokasyon ve süreç listesi, hariç tutmaların gerekçesi.</t>
        </is>
      </c>
      <c r="K4" s="8" t="inlineStr">
        <is>
          <t>Belirsiz kapsam ("bilgi sistemi"); riski taşıyan faaliyetlerin hariç tutulması; dış kaynak sağlayıcı veya bulut arayüzlerinin tanımlanmaması.</t>
        </is>
      </c>
      <c r="L4" s="8" t="inlineStr">
        <is>
          <t>NIST CSF 2.0 GV.OC · ISO/IEC 27005:2022 §6</t>
        </is>
      </c>
      <c r="N4" t="inlineStr">
        <is>
          <t>Kapsam belgesini yazın: faaliyetler, lokasyonlar, kapsanan sistemler, gerekçeli hariç tutmalar ve dış bağımlılıklar.</t>
        </is>
      </c>
      <c r="O4" t="n">
        <v>3</v>
      </c>
    </row>
    <row r="5" ht="75" customHeight="1">
      <c r="A5" s="8" t="inlineStr">
        <is>
          <t>4.4</t>
        </is>
      </c>
      <c r="B5" s="8" t="inlineStr">
        <is>
          <t>Bağlam</t>
        </is>
      </c>
      <c r="C5" s="8" t="inlineStr">
        <is>
          <t>BGYS süreçleri ve etkileşimleri tanımlanmış mı?</t>
        </is>
      </c>
      <c r="D5" s="8" t="inlineStr">
        <is>
          <t>Güvenlik süreçlerinin (risk, olay, denetim, gözden geçirme) ve bağlantılarının haritası.</t>
        </is>
      </c>
      <c r="E5" s="9" t="n"/>
      <c r="F5" s="8">
        <f>IF(ISNUMBER(E5),CHOOSE(E5+1,"Yok","Başlangıç","Kısmi","Tanımlı","Yönetilen","Optimize"),"")</f>
        <v/>
      </c>
      <c r="G5" s="10" t="n"/>
      <c r="H5" s="8">
        <f>IF(AND(ISNUMBER(E5),E5&lt;3),N5,"")</f>
        <v/>
      </c>
      <c r="I5" s="8">
        <f>IF(AND(ISNUMBER(E5),E5&lt;3),(3-E5)*O5,"")</f>
        <v/>
      </c>
      <c r="J5" s="8" t="inlineStr">
        <is>
          <t>BGYS süreç haritası, süreç kartları (sahip, girdiler, çıktılar, göstergeler).</t>
        </is>
      </c>
      <c r="K5" s="8" t="inlineStr">
        <is>
          <t>Kağıt üzerinde tanımlı ama sahibi ve göstergesi olmayan süreçler; BGYS'nin bir sistem yerine tek seferlik proje gibi ele alınması.</t>
        </is>
      </c>
      <c r="L5" s="8" t="inlineStr">
        <is>
          <t>NIST CSF 2.0 GV.OV</t>
        </is>
      </c>
      <c r="N5" t="inlineStr">
        <is>
          <t>BGYS süreçlerinin girdi ve çıktılarıyla basit bir haritasını çıkarın.</t>
        </is>
      </c>
      <c r="O5" t="n">
        <v>1</v>
      </c>
    </row>
    <row r="6" ht="75" customHeight="1">
      <c r="A6" s="8" t="inlineStr">
        <is>
          <t>5.1</t>
        </is>
      </c>
      <c r="B6" s="8" t="inlineStr">
        <is>
          <t>Liderlik</t>
        </is>
      </c>
      <c r="C6" s="8" t="inlineStr">
        <is>
          <t>Üst yönetim somut olarak sürece dahil mi (hedefler, kaynaklar, kararlar)?</t>
        </is>
      </c>
      <c r="D6" s="8" t="inlineStr">
        <is>
          <t>Yönetim toplantılarında kayıt altına alınan kararlar, bir güvenlik bütçesi, stratejiyle uyumlu hedefler.</t>
        </is>
      </c>
      <c r="E6" s="9" t="n"/>
      <c r="F6" s="8">
        <f>IF(ISNUMBER(E6),CHOOSE(E6+1,"Yok","Başlangıç","Kısmi","Tanımlı","Yönetilen","Optimize"),"")</f>
        <v/>
      </c>
      <c r="G6" s="10" t="n"/>
      <c r="H6" s="8">
        <f>IF(AND(ISNUMBER(E6),E6&lt;3),N6,"")</f>
        <v/>
      </c>
      <c r="I6" s="8">
        <f>IF(AND(ISNUMBER(E6),E6&lt;3),(3-E6)*O6,"")</f>
        <v/>
      </c>
      <c r="J6" s="8" t="inlineStr">
        <is>
          <t>Güvenliği içeren yönetim toplantısı tutanakları, onaylı bütçe, yönetimce imzalanmış hedefler.</t>
        </is>
      </c>
      <c r="K6" s="8" t="inlineStr">
        <is>
          <t>Denetim görüşmelerinde yönetimin bulunmaması; BGYS'yi tek başına taşıyan CISO; kayıt altına alınmış yönetim kararı olmaması.</t>
        </is>
      </c>
      <c r="L6" s="8" t="inlineStr">
        <is>
          <t>NIST CSF 2.0 GV.RR-01, GV.OV</t>
        </is>
      </c>
      <c r="N6" t="inlineStr">
        <is>
          <t>Güvenliği en az üç ayda bir yönetim toplantısının gündemine alın ve kararları kayıt altına alın.</t>
        </is>
      </c>
      <c r="O6" t="n">
        <v>3</v>
      </c>
    </row>
    <row r="7" ht="75" customHeight="1">
      <c r="A7" s="8" t="inlineStr">
        <is>
          <t>5.2</t>
        </is>
      </c>
      <c r="B7" s="8" t="inlineStr">
        <is>
          <t>Liderlik</t>
        </is>
      </c>
      <c r="C7" s="8" t="inlineStr">
        <is>
          <t>Üst yönetim tarafından onaylanmış ve duyurulmuş bir güvenlik politikası var mı?</t>
        </is>
      </c>
      <c r="D7" s="8" t="inlineStr">
        <is>
          <t>İmzalı, tarihli, çalışanlarla paylaşılmış ve ilgili taraflarca erişilebilir bir politika.</t>
        </is>
      </c>
      <c r="E7" s="9" t="n"/>
      <c r="F7" s="8">
        <f>IF(ISNUMBER(E7),CHOOSE(E7+1,"Yok","Başlangıç","Kısmi","Tanımlı","Yönetilen","Optimize"),"")</f>
        <v/>
      </c>
      <c r="G7" s="10" t="n"/>
      <c r="H7" s="8">
        <f>IF(AND(ISNUMBER(E7),E7&lt;3),N7,"")</f>
        <v/>
      </c>
      <c r="I7" s="8">
        <f>IF(AND(ISNUMBER(E7),E7&lt;3),(3-E7)*O7,"")</f>
        <v/>
      </c>
      <c r="J7" s="8" t="inlineStr">
        <is>
          <t>Tarihli ve imzalı politika, dağıtım kanıtı (intranet, okundu bildirimleri), son gözden geçirme tarihi.</t>
        </is>
      </c>
      <c r="K7" s="8" t="inlineStr">
        <is>
          <t>Kimsenin okumadığı 40 sayfalık politika; sürekli iyileştirme taahhüdü yok; bir yıldan uzun süredir gözden geçirilmemiş politika.</t>
        </is>
      </c>
      <c r="L7" s="8" t="inlineStr">
        <is>
          <t>NIST CSF 2.0 GV.PO · ISO/IEC 27002 5.1</t>
        </is>
      </c>
      <c r="N7" t="inlineStr">
        <is>
          <t>Kısa bir güvenlik politikasını üst yönetime onaylatın ve herkesle paylaşın (intranet, işe alışım).</t>
        </is>
      </c>
      <c r="O7" t="n">
        <v>3</v>
      </c>
    </row>
    <row r="8" ht="75" customHeight="1">
      <c r="A8" s="8" t="inlineStr">
        <is>
          <t>5.3</t>
        </is>
      </c>
      <c r="B8" s="8" t="inlineStr">
        <is>
          <t>Liderlik</t>
        </is>
      </c>
      <c r="C8" s="8" t="inlineStr">
        <is>
          <t>Güvenlik rolleri ve sorumlulukları atanmış ve biliniyor mu?</t>
        </is>
      </c>
      <c r="D8" s="8" t="inlineStr">
        <is>
          <t>Atanmış bir CISO (veya güvenlik sorumlusu), belirlenmiş risk ve varlık sahipleri, yönetime düzenli raporlama.</t>
        </is>
      </c>
      <c r="E8" s="9" t="n"/>
      <c r="F8" s="8">
        <f>IF(ISNUMBER(E8),CHOOSE(E8+1,"Yok","Başlangıç","Kısmi","Tanımlı","Yönetilen","Optimize"),"")</f>
        <v/>
      </c>
      <c r="G8" s="10" t="n"/>
      <c r="H8" s="8">
        <f>IF(AND(ISNUMBER(E8),E8&lt;3),N8,"")</f>
        <v/>
      </c>
      <c r="I8" s="8">
        <f>IF(AND(ISNUMBER(E8),E8&lt;3),(3-E8)*O8,"")</f>
        <v/>
      </c>
      <c r="J8" s="8" t="inlineStr">
        <is>
          <t>CISO atama yazısı, RACI matrisi, görev tanımları, risk sahipleri listesi.</t>
        </is>
      </c>
      <c r="K8" s="8" t="inlineStr">
        <is>
          <t>Risk sahiplerinin tamamının BT'den olması; çıkar çatışması (yöneticinin kendi erişimini onaylaması); vekil olmaması.</t>
        </is>
      </c>
      <c r="L8" s="8" t="inlineStr">
        <is>
          <t>NIST CSF 2.0 GV.RR · ISO/IEC 27002 5.2, 5.3</t>
        </is>
      </c>
      <c r="N8" t="inlineStr">
        <is>
          <t>Güvenlik sorumlusunu ve risk sahiplerini resmi olarak atayın, rol matrisini yayımlayın.</t>
        </is>
      </c>
      <c r="O8" t="n">
        <v>2</v>
      </c>
    </row>
    <row r="9" ht="75" customHeight="1">
      <c r="A9" s="8" t="inlineStr">
        <is>
          <t>6.1.2</t>
        </is>
      </c>
      <c r="B9" s="8" t="inlineStr">
        <is>
          <t>Planlama</t>
        </is>
      </c>
      <c r="C9" s="8" t="inlineStr">
        <is>
          <t>Tanımlı ve tekrarlanabilir bir risk değerlendirme yönteminiz var mı?</t>
        </is>
      </c>
      <c r="D9" s="8" t="inlineStr">
        <is>
          <t>Olasılık ve etki ölçekleri, kabul kriterleri, karşılaştırılabilir sonuçlar veren bir yöntem.</t>
        </is>
      </c>
      <c r="E9" s="9" t="n"/>
      <c r="F9" s="8">
        <f>IF(ISNUMBER(E9),CHOOSE(E9+1,"Yok","Başlangıç","Kısmi","Tanımlı","Yönetilen","Optimize"),"")</f>
        <v/>
      </c>
      <c r="G9" s="10" t="n"/>
      <c r="H9" s="8">
        <f>IF(AND(ISNUMBER(E9),E9&lt;3),N9,"")</f>
        <v/>
      </c>
      <c r="I9" s="8">
        <f>IF(AND(ISNUMBER(E9),E9&lt;3),(3-E9)*O9,"")</f>
        <v/>
      </c>
      <c r="J9" s="8" t="inlineStr">
        <is>
          <t>Yazılı yöntem (ölçekler, matris, kabul kriterleri), tarihli risk analizi, izlenebilir puanlamalar.</t>
        </is>
      </c>
      <c r="K9" s="8" t="inlineStr">
        <is>
          <t>Yıldan yıla tekrarlanamayan puanlamalar; kabul kriterlerinin olmaması; sahibi olmayan riskler.</t>
        </is>
      </c>
      <c r="L9" s="8" t="inlineStr">
        <is>
          <t>NIST CSF 2.0 ID.RA, GV.RM · ISO/IEC 27005:2022 §7 · EBIOS RM</t>
        </is>
      </c>
      <c r="N9" t="inlineStr">
        <is>
          <t>Basit bir yöntem benimseyin (1-4 ölçekleri, kabul eşiği): bu sitedeki risk analizi aracı başlangıç noktası olabilir.</t>
        </is>
      </c>
      <c r="O9" t="n">
        <v>3</v>
      </c>
    </row>
    <row r="10" ht="75" customHeight="1">
      <c r="A10" s="8" t="inlineStr">
        <is>
          <t>6.1.3</t>
        </is>
      </c>
      <c r="B10" s="8" t="inlineStr">
        <is>
          <t>Planlama</t>
        </is>
      </c>
      <c r="C10" s="8" t="inlineStr">
        <is>
          <t>Riskler bir plan, Uygulanabilirlik Bildirgesi ve sahiplerinin onayıyla mı ele alınıyor?</t>
        </is>
      </c>
      <c r="D10" s="8" t="inlineStr">
        <is>
          <t>Bir risk işleme planı, her kontrolü gerekçelendiren bir UB ve artık risklerin resmi kabulü.</t>
        </is>
      </c>
      <c r="E10" s="9" t="n"/>
      <c r="F10" s="8">
        <f>IF(ISNUMBER(E10),CHOOSE(E10+1,"Yok","Başlangıç","Kısmi","Tanımlı","Yönetilen","Optimize"),"")</f>
        <v/>
      </c>
      <c r="G10" s="10" t="n"/>
      <c r="H10" s="8">
        <f>IF(AND(ISNUMBER(E10),E10&lt;3),N10,"")</f>
        <v/>
      </c>
      <c r="I10" s="8">
        <f>IF(AND(ISNUMBER(E10),E10&lt;3),(3-E10)*O10,"")</f>
        <v/>
      </c>
      <c r="J10" s="8" t="inlineStr">
        <is>
          <t>İşleme planı (eylem, sorumlu, tarih), dahil etme ve hariç tutma gerekçeli UB, artık risklerin imzalı kabulü.</t>
        </is>
      </c>
      <c r="K10" s="8" t="inlineStr">
        <is>
          <t>Risk analiziyle bağlantısı olmayan şablondan kopyalanmış UB; gerekçesiz hariç tutmalar; sahiplerine hiç sunulmamış artık riskler.</t>
        </is>
      </c>
      <c r="L10" s="8" t="inlineStr">
        <is>
          <t>NIST CSF 2.0 ID.RA-06 · ISO/IEC 27005:2022 §8</t>
        </is>
      </c>
      <c r="N10" t="inlineStr">
        <is>
          <t>İşleme planını ve Uygulanabilirlik Bildirgesini hazırlayın, artık riskleri sahiplerine onaylatın.</t>
        </is>
      </c>
      <c r="O10" t="n">
        <v>3</v>
      </c>
    </row>
    <row r="11" ht="75" customHeight="1">
      <c r="A11" s="8" t="inlineStr">
        <is>
          <t>6.2</t>
        </is>
      </c>
      <c r="B11" s="8" t="inlineStr">
        <is>
          <t>Planlama</t>
        </is>
      </c>
      <c r="C11" s="8" t="inlineStr">
        <is>
          <t>Ölçülebilir ve planlanmış güvenlik hedefleriniz var mı?</t>
        </is>
      </c>
      <c r="D11" s="8" t="inlineStr">
        <is>
          <t>Sorumlusu, kaynakları, son tarihi ve ölçüm yöntemi belli sayısal hedefler.</t>
        </is>
      </c>
      <c r="E11" s="9" t="n"/>
      <c r="F11" s="8">
        <f>IF(ISNUMBER(E11),CHOOSE(E11+1,"Yok","Başlangıç","Kısmi","Tanımlı","Yönetilen","Optimize"),"")</f>
        <v/>
      </c>
      <c r="G11" s="10" t="n"/>
      <c r="H11" s="8">
        <f>IF(AND(ISNUMBER(E11),E11&lt;3),N11,"")</f>
        <v/>
      </c>
      <c r="I11" s="8">
        <f>IF(AND(ISNUMBER(E11),E11&lt;3),(3-E11)*O11,"")</f>
        <v/>
      </c>
      <c r="J11" s="8" t="inlineStr">
        <is>
          <t>Hedef tablosu (gösterge, hedef değer, sorumlu, tarih), üç aylık takip.</t>
        </is>
      </c>
      <c r="K11" s="8" t="inlineStr">
        <is>
          <t>Ölçülemeyen hedefler ("güvenliği iyileştirmek"); hedeflere ulaşılıp ulaşılmadığının gözden geçirilmemesi.</t>
        </is>
      </c>
      <c r="L11" s="8" t="inlineStr">
        <is>
          <t>NIST CSF 2.0 GV.RM-01</t>
        </is>
      </c>
      <c r="N11" t="inlineStr">
        <is>
          <t>Yıl için 3-5 ölçülebilir hedef belirleyin (ör. %100 MFA, çalışanların %95'i eğitimli) ve her birine sorumlu atayın.</t>
        </is>
      </c>
      <c r="O11" t="n">
        <v>2</v>
      </c>
    </row>
    <row r="12" ht="75" customHeight="1">
      <c r="A12" s="8" t="inlineStr">
        <is>
          <t>6.3</t>
        </is>
      </c>
      <c r="B12" s="8" t="inlineStr">
        <is>
          <t>Planlama</t>
        </is>
      </c>
      <c r="C12" s="8" t="inlineStr">
        <is>
          <t>BGYS'deki önemli değişiklikler planlanıyor mu?</t>
        </is>
      </c>
      <c r="D12" s="8" t="inlineStr">
        <is>
          <t>Değişiklikler (yeni lokasyon, yeni sistem, yeniden yapılanma) öngörülür ve güvenlik etkileri değerlendirilir.</t>
        </is>
      </c>
      <c r="E12" s="9" t="n"/>
      <c r="F12" s="8">
        <f>IF(ISNUMBER(E12),CHOOSE(E12+1,"Yok","Başlangıç","Kısmi","Tanımlı","Yönetilen","Optimize"),"")</f>
        <v/>
      </c>
      <c r="G12" s="10" t="n"/>
      <c r="H12" s="8">
        <f>IF(AND(ISNUMBER(E12),E12&lt;3),N12,"")</f>
        <v/>
      </c>
      <c r="I12" s="8">
        <f>IF(AND(ISNUMBER(E12),E12&lt;3),(3-E12)*O12,"")</f>
        <v/>
      </c>
      <c r="J12" s="8" t="inlineStr">
        <is>
          <t>Değişiklik kurulu tutanakları, projelerde güvenlik etki formları.</t>
        </is>
      </c>
      <c r="K12" s="8" t="inlineStr">
        <is>
          <t>Kapsam veya riskler yeniden değerlendirilmeden yapılan yeniden yapılanma veya bulut geçişi.</t>
        </is>
      </c>
      <c r="L12" s="8" t="inlineStr">
        <is>
          <t>ISO/IEC 27002 8.32</t>
        </is>
      </c>
      <c r="N12" t="inlineStr">
        <is>
          <t>Proje ve büyük değişiklik yönetimine bir "güvenlik etkisi" adımı ekleyin.</t>
        </is>
      </c>
      <c r="O12" t="n">
        <v>1</v>
      </c>
    </row>
    <row r="13" ht="75" customHeight="1">
      <c r="A13" s="8" t="inlineStr">
        <is>
          <t>7.1</t>
        </is>
      </c>
      <c r="B13" s="8" t="inlineStr">
        <is>
          <t>Destek</t>
        </is>
      </c>
      <c r="C13" s="8" t="inlineStr">
        <is>
          <t>Güvenlik için kaynaklar (bütçe, zaman, insan) yeterli mi?</t>
        </is>
      </c>
      <c r="D13" s="8" t="inlineStr">
        <is>
          <t>Belirlenmiş bir bütçe ve güvenlikten sorumlu kişilere ayrılmış zaman.</t>
        </is>
      </c>
      <c r="E13" s="9" t="n"/>
      <c r="F13" s="8">
        <f>IF(ISNUMBER(E13),CHOOSE(E13+1,"Yok","Başlangıç","Kısmi","Tanımlı","Yönetilen","Optimize"),"")</f>
        <v/>
      </c>
      <c r="G13" s="10" t="n"/>
      <c r="H13" s="8">
        <f>IF(AND(ISNUMBER(E13),E13&lt;3),N13,"")</f>
        <v/>
      </c>
      <c r="I13" s="8">
        <f>IF(AND(ISNUMBER(E13),E13&lt;3),(3-E13)*O13,"")</f>
        <v/>
      </c>
      <c r="J13" s="8" t="inlineStr">
        <is>
          <t>Güvenlik bütçe kalemi, adam/gün olarak ayrılan efor, hizmet sözleşmeleri.</t>
        </is>
      </c>
      <c r="K13" s="8" t="inlineStr">
        <is>
          <t>Geniş bir kapsam için zamanının %10'unu ayıran CISO; bütçe yokluğundan bloke olan işleme planı eylemleri.</t>
        </is>
      </c>
      <c r="L13" s="8" t="inlineStr">
        <is>
          <t>NIST CSF 2.0 GV.RR-03</t>
        </is>
      </c>
      <c r="N13" t="inlineStr">
        <is>
          <t>BGYS ihtiyaçlarını (zaman, araçlar, hizmetler) hesaplayın ve yıllık bütçede onaylatın.</t>
        </is>
      </c>
      <c r="O13" t="n">
        <v>2</v>
      </c>
    </row>
    <row r="14" ht="75" customHeight="1">
      <c r="A14" s="8" t="inlineStr">
        <is>
          <t>7.2</t>
        </is>
      </c>
      <c r="B14" s="8" t="inlineStr">
        <is>
          <t>Destek</t>
        </is>
      </c>
      <c r="C14" s="8" t="inlineStr">
        <is>
          <t>Gerekli yetkinlikler tanımlanmış ve yetkinlik kanıtları saklanıyor mu?</t>
        </is>
      </c>
      <c r="D14" s="8" t="inlineStr">
        <is>
          <t>Görev tanımları, bir eğitim planı ve kayıtlar (sertifikalar, tamamlanan eğitimler).</t>
        </is>
      </c>
      <c r="E14" s="9" t="n"/>
      <c r="F14" s="8">
        <f>IF(ISNUMBER(E14),CHOOSE(E14+1,"Yok","Başlangıç","Kısmi","Tanımlı","Yönetilen","Optimize"),"")</f>
        <v/>
      </c>
      <c r="G14" s="10" t="n"/>
      <c r="H14" s="8">
        <f>IF(AND(ISNUMBER(E14),E14&lt;3),N14,"")</f>
        <v/>
      </c>
      <c r="I14" s="8">
        <f>IF(AND(ISNUMBER(E14),E14&lt;3),(3-E14)*O14,"")</f>
        <v/>
      </c>
      <c r="J14" s="8" t="inlineStr">
        <is>
          <t>Yetkinlik çerçevesi, eğitim planı, sertifikalar (ISO 27001 LI/LA, CISSP vb.), yıllık değerlendirmeler.</t>
        </is>
      </c>
      <c r="K14" s="8" t="inlineStr">
        <is>
          <t>Yönetici ve geliştirici yetkinliklerinin değerlendirilmemesi; yükleniciler için kanıt saklanmaması.</t>
        </is>
      </c>
      <c r="L14" s="8" t="inlineStr">
        <is>
          <t>NIST CSF 2.0 PR.AT-02, GV.RR-04 · ISO/IEC 27002 6.3</t>
        </is>
      </c>
      <c r="N14" t="inlineStr">
        <is>
          <t>Rol bazında beklenen yetkinlikleri listeleyin ve kanıtları (diploma, sertifika, eğitim kayıtları) saklayın.</t>
        </is>
      </c>
      <c r="O14" t="n">
        <v>2</v>
      </c>
    </row>
    <row r="15" ht="75" customHeight="1">
      <c r="A15" s="8" t="inlineStr">
        <is>
          <t>7.3</t>
        </is>
      </c>
      <c r="B15" s="8" t="inlineStr">
        <is>
          <t>Destek</t>
        </is>
      </c>
      <c r="C15" s="8" t="inlineStr">
        <is>
          <t>Çalışanlar politikayı, rollerini ve ihlalin sonuçlarını biliyor mu?</t>
        </is>
      </c>
      <c r="D15" s="8" t="inlineStr">
        <is>
          <t>İşe girişte ve düzenli aralıklarla farkındalık, katılım takibiyle.</t>
        </is>
      </c>
      <c r="E15" s="9" t="n"/>
      <c r="F15" s="8">
        <f>IF(ISNUMBER(E15),CHOOSE(E15+1,"Yok","Başlangıç","Kısmi","Tanımlı","Yönetilen","Optimize"),"")</f>
        <v/>
      </c>
      <c r="G15" s="10" t="n"/>
      <c r="H15" s="8">
        <f>IF(AND(ISNUMBER(E15),E15&lt;3),N15,"")</f>
        <v/>
      </c>
      <c r="I15" s="8">
        <f>IF(AND(ISNUMBER(E15),E15&lt;3),(3-E15)*O15,"")</f>
        <v/>
      </c>
      <c r="J15" s="8" t="inlineStr">
        <is>
          <t>Farkındalık materyalleri, departman bazında katılım oranı, oltalama simülasyonu sonuçları.</t>
        </is>
      </c>
      <c r="K15" s="8" t="inlineStr">
        <is>
          <t>Yalnızca işe girişte yapılan farkındalık; denetimde bildirim prosedürünü söyleyemeyen çalışanlar.</t>
        </is>
      </c>
      <c r="L15" s="8" t="inlineStr">
        <is>
          <t>NIST CSF 2.0 PR.AT-01 · ISO/IEC 27002 6.3</t>
        </is>
      </c>
      <c r="N15" t="inlineStr">
        <is>
          <t>İşe girişte farkındalık ve yıllık bir kampanya (oltalama testiyle) başlatın, katılım oranını izleyin.</t>
        </is>
      </c>
      <c r="O15" t="n">
        <v>2</v>
      </c>
    </row>
    <row r="16" ht="75" customHeight="1">
      <c r="A16" s="8" t="inlineStr">
        <is>
          <t>7.4</t>
        </is>
      </c>
      <c r="B16" s="8" t="inlineStr">
        <is>
          <t>Destek</t>
        </is>
      </c>
      <c r="C16" s="8" t="inlineStr">
        <is>
          <t>Güvenlik iletişimi (iç ve dış) organize edilmiş mi?</t>
        </is>
      </c>
      <c r="D16" s="8" t="inlineStr">
        <is>
          <t>Kim, neyi, ne zaman, kime ve nasıl iletir; olay anında otoriteler ve müşteriler dahil.</t>
        </is>
      </c>
      <c r="E16" s="9" t="n"/>
      <c r="F16" s="8">
        <f>IF(ISNUMBER(E16),CHOOSE(E16+1,"Yok","Başlangıç","Kısmi","Tanımlı","Yönetilen","Optimize"),"")</f>
        <v/>
      </c>
      <c r="G16" s="10" t="n"/>
      <c r="H16" s="8">
        <f>IF(AND(ISNUMBER(E16),E16&lt;3),N16,"")</f>
        <v/>
      </c>
      <c r="I16" s="8">
        <f>IF(AND(ISNUMBER(E16),E16&lt;3),(3-E16)*O16,"")</f>
        <v/>
      </c>
      <c r="J16" s="8" t="inlineStr">
        <is>
          <t>İletişim planı (konu, gönderen, alıcı, kanal, sıklık), kriz rehberi, bildirim şablonları.</t>
        </is>
      </c>
      <c r="K16" s="8" t="inlineStr">
        <is>
          <t>Denetim otoritesini veya CSIRT'ü kimin bilgilendireceğini kimsenin bilmemesi; bildirim sürelerinin (24 saat, 72 saat) bilinmemesi.</t>
        </is>
      </c>
      <c r="L16" s="8" t="inlineStr">
        <is>
          <t>NIST CSF 2.0 RS.CO, GV.OC</t>
        </is>
      </c>
      <c r="N16" t="inlineStr">
        <is>
          <t>Özellikle olaylar için (otoriteler, müşteriler, basın) bir güvenlik iletişim planı yazın.</t>
        </is>
      </c>
      <c r="O16" t="n">
        <v>1</v>
      </c>
    </row>
    <row r="17" ht="75" customHeight="1">
      <c r="A17" s="8" t="inlineStr">
        <is>
          <t>7.5</t>
        </is>
      </c>
      <c r="B17" s="8" t="inlineStr">
        <is>
          <t>Destek</t>
        </is>
      </c>
      <c r="C17" s="8" t="inlineStr">
        <is>
          <t>BGYS belgeleri kontrol altında mı (sürümler, onay, erişim, saklama)?</t>
        </is>
      </c>
      <c r="D17" s="8" t="inlineStr">
        <is>
          <t>Sürüm, tarih, onaylayan, erişim hakları ve saklama süreleri olan bir belge deposu.</t>
        </is>
      </c>
      <c r="E17" s="9" t="n"/>
      <c r="F17" s="8">
        <f>IF(ISNUMBER(E17),CHOOSE(E17+1,"Yok","Başlangıç","Kısmi","Tanımlı","Yönetilen","Optimize"),"")</f>
        <v/>
      </c>
      <c r="G17" s="10" t="n"/>
      <c r="H17" s="8">
        <f>IF(AND(ISNUMBER(E17),E17&lt;3),N17,"")</f>
        <v/>
      </c>
      <c r="I17" s="8">
        <f>IF(AND(ISNUMBER(E17),E17&lt;3),(3-E17)*O17,"")</f>
        <v/>
      </c>
      <c r="J17" s="8" t="inlineStr">
        <is>
          <t>Ana belge listesi, sürüm geçmişi, onay akışı, saklama kuralları.</t>
        </is>
      </c>
      <c r="K17" s="8" t="inlineStr">
        <is>
          <t>Aynı prosedürün birden fazla sürümünün dolaşımda olması; dış kaynaklı belgelerin (standartlar, sözleşmeler) kontrol edilmemesi.</t>
        </is>
      </c>
      <c r="L17" s="8" t="inlineStr">
        <is>
          <t>ISO/IEC 27002 5.33, 5.37</t>
        </is>
      </c>
      <c r="N17" t="inlineStr">
        <is>
          <t>BGYS belgelerini sürüm yönetimi ve onay akışı olan tek bir alanda toplayın.</t>
        </is>
      </c>
      <c r="O17" t="n">
        <v>2</v>
      </c>
    </row>
    <row r="18" ht="75" customHeight="1">
      <c r="A18" s="8" t="inlineStr">
        <is>
          <t>8.1</t>
        </is>
      </c>
      <c r="B18" s="8" t="inlineStr">
        <is>
          <t>Operasyon</t>
        </is>
      </c>
      <c r="C18" s="8" t="inlineStr">
        <is>
          <t>Güvenlik süreçleri, tedarikçilere devredilenler dahil, yönetiliyor mu?</t>
        </is>
      </c>
      <c r="D18" s="8" t="inlineStr">
        <is>
          <t>Uygulanan prosedürler, kontrollü değişiklikler ve izlenen tedarikçiler (sözleşmeler, gözden geçirmeler, göstergeler).</t>
        </is>
      </c>
      <c r="E18" s="9" t="n"/>
      <c r="F18" s="8">
        <f>IF(ISNUMBER(E18),CHOOSE(E18+1,"Yok","Başlangıç","Kısmi","Tanımlı","Yönetilen","Optimize"),"")</f>
        <v/>
      </c>
      <c r="G18" s="10" t="n"/>
      <c r="H18" s="8">
        <f>IF(AND(ISNUMBER(E18),E18&lt;3),N18,"")</f>
        <v/>
      </c>
      <c r="I18" s="8">
        <f>IF(AND(ISNUMBER(E18),E18&lt;3),(3-E18)*O18,"")</f>
        <v/>
      </c>
      <c r="J18" s="8" t="inlineStr">
        <is>
          <t>Operasyon prosedürleri, değişiklik kaydı, tedarikçi hizmet gözden geçirmeleri, SOC 2 veya ISAE 3402 raporları.</t>
        </is>
      </c>
      <c r="K18" s="8" t="inlineStr">
        <is>
          <t>İzlenmeyen dış kaynaklı hizmetler; onaysız üretim değişiklikleri; güncelliğini yitirmiş prosedürler.</t>
        </is>
      </c>
      <c r="L18" s="8" t="inlineStr">
        <is>
          <t>NIST CSF 2.0 GV.SC · ISO/IEC 27002 5.19-5.22, 8.32</t>
        </is>
      </c>
      <c r="N18" t="inlineStr">
        <is>
          <t>Güvenliği etkileyen dış kaynaklı süreçleri belirleyin ve nasıl kontrol edeceğinizi tanımlayın (maddeler, gözden geçirmeler).</t>
        </is>
      </c>
      <c r="O18" t="n">
        <v>2</v>
      </c>
    </row>
    <row r="19" ht="75" customHeight="1">
      <c r="A19" s="8" t="inlineStr">
        <is>
          <t>8.2</t>
        </is>
      </c>
      <c r="B19" s="8" t="inlineStr">
        <is>
          <t>Operasyon</t>
        </is>
      </c>
      <c r="C19" s="8" t="inlineStr">
        <is>
          <t>Risk değerlendirmesi planlı aralıklarla ve değişikliklerde yapılıyor mu?</t>
        </is>
      </c>
      <c r="D19" s="8" t="inlineStr">
        <is>
          <t>En az yılda bir ve her önemli değişiklikten sonra güncellenen tarihli bir risk analizi.</t>
        </is>
      </c>
      <c r="E19" s="9" t="n"/>
      <c r="F19" s="8">
        <f>IF(ISNUMBER(E19),CHOOSE(E19+1,"Yok","Başlangıç","Kısmi","Tanımlı","Yönetilen","Optimize"),"")</f>
        <v/>
      </c>
      <c r="G19" s="10" t="n"/>
      <c r="H19" s="8">
        <f>IF(AND(ISNUMBER(E19),E19&lt;3),N19,"")</f>
        <v/>
      </c>
      <c r="I19" s="8">
        <f>IF(AND(ISNUMBER(E19),E19&lt;3),(3-E19)*O19,"")</f>
        <v/>
      </c>
      <c r="J19" s="8" t="inlineStr">
        <is>
          <t>Ardışık tarihli risk analizleri, belgelenmiş yeniden değerlendirme tetikleyicileri.</t>
        </is>
      </c>
      <c r="K19" s="8" t="inlineStr">
        <is>
          <t>18 aydan eski son analiz; yeni kritik sistemlerin veya tedarikçilerin analizde yer almaması.</t>
        </is>
      </c>
      <c r="L19" s="8" t="inlineStr">
        <is>
          <t>NIST CSF 2.0 ID.RA · ISO/IEC 27005:2022 §7, §9</t>
        </is>
      </c>
      <c r="N19" t="inlineStr">
        <is>
          <t>Risk analizinin yıllık gözden geçirilmesini ve her büyük değişiklikte güncellenmesini planlayın.</t>
        </is>
      </c>
      <c r="O19" t="n">
        <v>3</v>
      </c>
    </row>
    <row r="20" ht="75" customHeight="1">
      <c r="A20" s="8" t="inlineStr">
        <is>
          <t>8.3</t>
        </is>
      </c>
      <c r="B20" s="8" t="inlineStr">
        <is>
          <t>Operasyon</t>
        </is>
      </c>
      <c r="C20" s="8" t="inlineStr">
        <is>
          <t>Risk işleme planı gerçekten uygulanıyor ve izleniyor mu?</t>
        </is>
      </c>
      <c r="D20" s="8" t="inlineStr">
        <is>
          <t>Sorumlusu ve tarihi belli eylemler, ilerleme takibi ve tamamlanma kanıtları.</t>
        </is>
      </c>
      <c r="E20" s="9" t="n"/>
      <c r="F20" s="8">
        <f>IF(ISNUMBER(E20),CHOOSE(E20+1,"Yok","Başlangıç","Kısmi","Tanımlı","Yönetilen","Optimize"),"")</f>
        <v/>
      </c>
      <c r="G20" s="10" t="n"/>
      <c r="H20" s="8">
        <f>IF(AND(ISNUMBER(E20),E20&lt;3),N20,"")</f>
        <v/>
      </c>
      <c r="I20" s="8">
        <f>IF(AND(ISNUMBER(E20),E20&lt;3),(3-E20)*O20,"")</f>
        <v/>
      </c>
      <c r="J20" s="8" t="inlineStr">
        <is>
          <t>İşleme planı takibi (GRC aracı veya tablo), kapanış kanıtları, toplantı tutanakları.</t>
        </is>
      </c>
      <c r="K20" s="8" t="inlineStr">
        <is>
          <t>Yeni tarih veya karar olmadan geciken eylemler; kanıtsız beyan edilen kapanışlar.</t>
        </is>
      </c>
      <c r="L20" s="8" t="inlineStr">
        <is>
          <t>NIST CSF 2.0 ID.RA-06 · ISO/IEC 27005:2022 §8</t>
        </is>
      </c>
      <c r="N20" t="inlineStr">
        <is>
          <t>İşleme planını aylık bir toplantıda izleyin: ilerleme, gecikmeler, kararlar.</t>
        </is>
      </c>
      <c r="O20" t="n">
        <v>2</v>
      </c>
    </row>
    <row r="21" ht="75" customHeight="1">
      <c r="A21" s="8" t="inlineStr">
        <is>
          <t>9.1</t>
        </is>
      </c>
      <c r="B21" s="8" t="inlineStr">
        <is>
          <t>Değerlendirme</t>
        </is>
      </c>
      <c r="C21" s="8" t="inlineStr">
        <is>
          <t>Güvenliğin etkinliğini göstergelerle ölçüyor musunuz?</t>
        </is>
      </c>
      <c r="D21" s="8" t="inlineStr">
        <is>
          <t>Tanımlı göstergeler (ne, nasıl, ne zaman, kim analiz eder) ve yönetime düzenli sunum.</t>
        </is>
      </c>
      <c r="E21" s="9" t="n"/>
      <c r="F21" s="8">
        <f>IF(ISNUMBER(E21),CHOOSE(E21+1,"Yok","Başlangıç","Kısmi","Tanımlı","Yönetilen","Optimize"),"")</f>
        <v/>
      </c>
      <c r="G21" s="10" t="n"/>
      <c r="H21" s="8">
        <f>IF(AND(ISNUMBER(E21),E21&lt;3),N21,"")</f>
        <v/>
      </c>
      <c r="I21" s="8">
        <f>IF(AND(ISNUMBER(E21),E21&lt;3),(3-E21)*O21,"")</f>
        <v/>
      </c>
      <c r="J21" s="8" t="inlineStr">
        <is>
          <t>Gösterge kartları (tanım, kaynak, sıklık, eşik), gösterge paneli, eğilim analizleri.</t>
        </is>
      </c>
      <c r="K21" s="8" t="inlineStr">
        <is>
          <t>Toplanan ama hiç analiz edilmeyen göstergeler; yalnızca faaliyet göstergeleri, etkinlik göstergesi yok.</t>
        </is>
      </c>
      <c r="L21" s="8" t="inlineStr">
        <is>
          <t>NIST CSF 2.0 GV.OV-03, ID.IM</t>
        </is>
      </c>
      <c r="N21" t="inlineStr">
        <is>
          <t>5-10 gösterge (yamalar, MFA, olaylar, farkındalık) ve üç aylık bir gösterge paneli tanımlayın.</t>
        </is>
      </c>
      <c r="O21" t="n">
        <v>2</v>
      </c>
    </row>
    <row r="22" ht="75" customHeight="1">
      <c r="A22" s="8" t="inlineStr">
        <is>
          <t>9.2</t>
        </is>
      </c>
      <c r="B22" s="8" t="inlineStr">
        <is>
          <t>Değerlendirme</t>
        </is>
      </c>
      <c r="C22" s="8" t="inlineStr">
        <is>
          <t>Bir iç denetim programı tüm BGYS'yi kapsıyor mu?</t>
        </is>
      </c>
      <c r="D22" s="8" t="inlineStr">
        <is>
          <t>Çok yıllık bir program, denetlediği alandan bağımsız denetçiler, raporlar ve takip.</t>
        </is>
      </c>
      <c r="E22" s="9" t="n"/>
      <c r="F22" s="8">
        <f>IF(ISNUMBER(E22),CHOOSE(E22+1,"Yok","Başlangıç","Kısmi","Tanımlı","Yönetilen","Optimize"),"")</f>
        <v/>
      </c>
      <c r="G22" s="10" t="n"/>
      <c r="H22" s="8">
        <f>IF(AND(ISNUMBER(E22),E22&lt;3),N22,"")</f>
        <v/>
      </c>
      <c r="I22" s="8">
        <f>IF(AND(ISNUMBER(E22),E22&lt;3),(3-E22)*O22,"")</f>
        <v/>
      </c>
      <c r="J22" s="8" t="inlineStr">
        <is>
          <t>3 yıllık denetim programı, denetim planları ve raporları, denetçi yeterlilikleri, bulgu takibi.</t>
        </is>
      </c>
      <c r="K22" s="8" t="inlineStr">
        <is>
          <t>CISO'nun kendi süreçlerini denetlediği iç denetim; Ek A'nın kapsanmaması; takip edilmeyen bulgular.</t>
        </is>
      </c>
      <c r="L22" s="8" t="inlineStr">
        <is>
          <t>ISO 19011 · ISO/IEC 27007 · NIST CSF 2.0 ID.IM-02</t>
        </is>
      </c>
      <c r="N22" t="inlineStr">
        <is>
          <t>Döngü boyunca 4-10. maddeleri ve Ek A'yı kapsayan, bağımsız bir kişi tarafından yapılan iç denetim planlayın.</t>
        </is>
      </c>
      <c r="O22" t="n">
        <v>3</v>
      </c>
    </row>
    <row r="23" ht="75" customHeight="1">
      <c r="A23" s="8" t="inlineStr">
        <is>
          <t>9.3</t>
        </is>
      </c>
      <c r="B23" s="8" t="inlineStr">
        <is>
          <t>Değerlendirme</t>
        </is>
      </c>
      <c r="C23" s="8" t="inlineStr">
        <is>
          <t>Üst yönetim BGYS'yi planlı aralıklarla gözden geçiriyor mu?</t>
        </is>
      </c>
      <c r="D23" s="8" t="inlineStr">
        <is>
          <t>Beklenen girdilerle (denetimler, riskler, göstergeler) en az yıllık bir yönetim gözden geçirmesi ve yazılı kararlar.</t>
        </is>
      </c>
      <c r="E23" s="9" t="n"/>
      <c r="F23" s="8">
        <f>IF(ISNUMBER(E23),CHOOSE(E23+1,"Yok","Başlangıç","Kısmi","Tanımlı","Yönetilen","Optimize"),"")</f>
        <v/>
      </c>
      <c r="G23" s="10" t="n"/>
      <c r="H23" s="8">
        <f>IF(AND(ISNUMBER(E23),E23&lt;3),N23,"")</f>
        <v/>
      </c>
      <c r="I23" s="8">
        <f>IF(AND(ISNUMBER(E23),E23&lt;3),(3-E23)*O23,"")</f>
        <v/>
      </c>
      <c r="J23" s="8" t="inlineStr">
        <is>
          <t>Gerekli tüm girdileri, kararları ve kaynakları kapsayan yönetim gözden geçirmesi gündemi ve tutanağı.</t>
        </is>
      </c>
      <c r="K23" s="8" t="inlineStr">
        <is>
          <t>Karar alınmayan bir sunuma indirgenmiş yönetim gözden geçirmesi; eksik girdiler (ilgili taraf geri bildirimleri, denetim sonuçları).</t>
        </is>
      </c>
      <c r="L23" s="8" t="inlineStr">
        <is>
          <t>NIST CSF 2.0 GV.OV</t>
        </is>
      </c>
      <c r="N23" t="inlineStr">
        <is>
          <t>Standart bir gündem ve kararları içeren tutanakla yıllık yönetim gözden geçirmesi yapın.</t>
        </is>
      </c>
      <c r="O23" t="n">
        <v>3</v>
      </c>
    </row>
    <row r="24" ht="75" customHeight="1">
      <c r="A24" s="8" t="inlineStr">
        <is>
          <t>10.1</t>
        </is>
      </c>
      <c r="B24" s="8" t="inlineStr">
        <is>
          <t>İyileştirme</t>
        </is>
      </c>
      <c r="C24" s="8" t="inlineStr">
        <is>
          <t>BGYS'nin yıldan yıla iyileştiğini gösterebiliyor musunuz?</t>
        </is>
      </c>
      <c r="D24" s="8" t="inlineStr">
        <is>
          <t>Görünür ilerleme: iyileşen göstergeler, kapanan eylemler, artan olgunluk.</t>
        </is>
      </c>
      <c r="E24" s="9" t="n"/>
      <c r="F24" s="8">
        <f>IF(ISNUMBER(E24),CHOOSE(E24+1,"Yok","Başlangıç","Kısmi","Tanımlı","Yönetilen","Optimize"),"")</f>
        <v/>
      </c>
      <c r="G24" s="10" t="n"/>
      <c r="H24" s="8">
        <f>IF(AND(ISNUMBER(E24),E24&lt;3),N24,"")</f>
        <v/>
      </c>
      <c r="I24" s="8">
        <f>IF(AND(ISNUMBER(E24),E24&lt;3),(3-E24)*O24,"")</f>
        <v/>
      </c>
      <c r="J24" s="8" t="inlineStr">
        <is>
          <t>İyileştirme kaydı, göstergelerin ve olgunluğun yıllar içinde karşılaştırılması.</t>
        </is>
      </c>
      <c r="K24" s="8" t="inlineStr">
        <is>
          <t>Yıldan yıla aynı denetim bulguları; denetim dışında gönüllü iyileştirme izi olmaması.</t>
        </is>
      </c>
      <c r="L24" s="8" t="inlineStr">
        <is>
          <t>NIST CSF 2.0 ID.IM</t>
        </is>
      </c>
      <c r="N24" t="inlineStr">
        <is>
          <t>Bir iyileştirme kaydı tutun ve göstergeleri yıldan yıla karşılaştırın.</t>
        </is>
      </c>
      <c r="O24" t="n">
        <v>1</v>
      </c>
    </row>
    <row r="25" ht="75" customHeight="1">
      <c r="A25" s="8" t="inlineStr">
        <is>
          <t>10.2</t>
        </is>
      </c>
      <c r="B25" s="8" t="inlineStr">
        <is>
          <t>İyileştirme</t>
        </is>
      </c>
      <c r="C25" s="8" t="inlineStr">
        <is>
          <t>Uygunsuzluklar düzeltilip analiz ediliyor ve etkinliği doğrulanana kadar izleniyor mu?</t>
        </is>
      </c>
      <c r="D25" s="8" t="inlineStr">
        <is>
          <t>Düzeltme, kök neden analizi, düzeltici faaliyet ve etkinlik doğrulaması içeren bir uygunsuzluk kaydı.</t>
        </is>
      </c>
      <c r="E25" s="9" t="n"/>
      <c r="F25" s="8">
        <f>IF(ISNUMBER(E25),CHOOSE(E25+1,"Yok","Başlangıç","Kısmi","Tanımlı","Yönetilen","Optimize"),"")</f>
        <v/>
      </c>
      <c r="G25" s="10" t="n"/>
      <c r="H25" s="8">
        <f>IF(AND(ISNUMBER(E25),E25&lt;3),N25,"")</f>
        <v/>
      </c>
      <c r="I25" s="8">
        <f>IF(AND(ISNUMBER(E25),E25&lt;3),(3-E25)*O25,"")</f>
        <v/>
      </c>
      <c r="J25" s="8" t="inlineStr">
        <is>
          <t>Uygunsuzluk kaydı (tanım, kök neden, eylem, sorumlu, etkinlik doğrulaması).</t>
        </is>
      </c>
      <c r="K25" s="8" t="inlineStr">
        <is>
          <t>Kök neden analizi olmadan anında düzeltme; etkinliğin hiç doğrulanmaması; sonraki kontrolde tekrar ortaya çıkan sapma.</t>
        </is>
      </c>
      <c r="L25" s="8" t="inlineStr">
        <is>
          <t>NIST CSF 2.0 ID.IM</t>
        </is>
      </c>
      <c r="N25" t="inlineStr">
        <is>
          <t>Aylık gözden geçirilen bir uygunsuzluk ve düzeltici faaliyet kaydı oluşturun.</t>
        </is>
      </c>
      <c r="O25" t="n">
        <v>2</v>
      </c>
    </row>
    <row r="26" ht="75" customHeight="1">
      <c r="A26" s="8" t="inlineStr">
        <is>
          <t>A.5.9-5.14</t>
        </is>
      </c>
      <c r="B26" s="8" t="inlineStr">
        <is>
          <t>Organizasyonel kontroller</t>
        </is>
      </c>
      <c r="C26" s="8" t="inlineStr">
        <is>
          <t>Varlıklar envanterlenmiş, sınıflandırılmış ve hassasiyetlerine göre korunuyor mu?</t>
        </is>
      </c>
      <c r="D26" s="8" t="inlineStr">
        <is>
          <t>Sahipleri belli bir envanter, bir sınıflandırma şeması ve kullanım ve aktarım kuralları.</t>
        </is>
      </c>
      <c r="E26" s="9" t="n"/>
      <c r="F26" s="8">
        <f>IF(ISNUMBER(E26),CHOOSE(E26+1,"Yok","Başlangıç","Kısmi","Tanımlı","Yönetilen","Optimize"),"")</f>
        <v/>
      </c>
      <c r="G26" s="10" t="n"/>
      <c r="H26" s="8">
        <f>IF(AND(ISNUMBER(E26),E26&lt;3),N26,"")</f>
        <v/>
      </c>
      <c r="I26" s="8">
        <f>IF(AND(ISNUMBER(E26),E26&lt;3),(3-E26)*O26,"")</f>
        <v/>
      </c>
      <c r="J26" s="8" t="inlineStr">
        <is>
          <t>Sahibi ve sınıflandırması olan envanter (CMDB veya tablo), sınıflandırma politikası, etiketleme ve aktarım kuralları.</t>
        </is>
      </c>
      <c r="K26" s="8" t="inlineStr">
        <is>
          <t>Yalnızca donanımla sınırlı envanter; veri ve SaaS uygulamalarının eksik olması; tanımlı ama hiç uygulanmayan sınıflandırma.</t>
        </is>
      </c>
      <c r="L26" s="8" t="inlineStr">
        <is>
          <t>NIST CSF 2.0 ID.AM, PR.DS · ISO/IEC 27002 5.9-5.14</t>
        </is>
      </c>
      <c r="N26" t="inlineStr">
        <is>
          <t>Varlık envanterini sahipleriyle ve basit bir sınıflandırmayla (genel, iç, gizli) oluşturun.</t>
        </is>
      </c>
      <c r="O26" t="n">
        <v>2</v>
      </c>
    </row>
    <row r="27" ht="75" customHeight="1">
      <c r="A27" s="8" t="inlineStr">
        <is>
          <t>A.5.19-5.23</t>
        </is>
      </c>
      <c r="B27" s="8" t="inlineStr">
        <is>
          <t>Organizasyonel kontroller</t>
        </is>
      </c>
      <c r="C27" s="8" t="inlineStr">
        <is>
          <t>Tedarikçiler ve bulut hizmetleri güvenlik açısından yönetiliyor ve izleniyor mu?</t>
        </is>
      </c>
      <c r="D27" s="8" t="inlineStr">
        <is>
          <t>Sözleşmelerde gereksinimler, imza öncesi değerlendirme ve kritikliğe göre izleme.</t>
        </is>
      </c>
      <c r="E27" s="9" t="n"/>
      <c r="F27" s="8">
        <f>IF(ISNUMBER(E27),CHOOSE(E27+1,"Yok","Başlangıç","Kısmi","Tanımlı","Yönetilen","Optimize"),"")</f>
        <v/>
      </c>
      <c r="G27" s="10" t="n"/>
      <c r="H27" s="8">
        <f>IF(AND(ISNUMBER(E27),E27&lt;3),N27,"")</f>
        <v/>
      </c>
      <c r="I27" s="8">
        <f>IF(AND(ISNUMBER(E27),E27&lt;3),(3-E27)*O27,"")</f>
        <v/>
      </c>
      <c r="J27" s="8" t="inlineStr">
        <is>
          <t>Kritiklik derecesiyle tedarikçi listesi, anketler veya güvence raporları (SOC 2, ISO 27001), güvenlik maddeleri, bulut çıkış planı.</t>
        </is>
      </c>
      <c r="K27" s="8" t="inlineStr">
        <is>
          <t>Hiç değerlendirilmemiş kritik tedarikçiler; denetim veya olay bildirimi maddesi olmaması; çıkış planı olmadan tek bir sağlayıcıya bağımlılık.</t>
        </is>
      </c>
      <c r="L27" s="8" t="inlineStr">
        <is>
          <t>NIST CSF 2.0 GV.SC · ISO/IEC 27002 5.19-5.23 · ISO/IEC 27036</t>
        </is>
      </c>
      <c r="N27" t="inlineStr">
        <is>
          <t>Tedarikçileri kritikliğe göre sınıflandırın ve onlara uygun bir güvenlik anketi gönderin (bu sitede araç mevcut).</t>
        </is>
      </c>
      <c r="O27" t="n">
        <v>2</v>
      </c>
    </row>
    <row r="28" ht="75" customHeight="1">
      <c r="A28" s="8" t="inlineStr">
        <is>
          <t>A.5.24-5.30</t>
        </is>
      </c>
      <c r="B28" s="8" t="inlineStr">
        <is>
          <t>Organizasyonel kontroller</t>
        </is>
      </c>
      <c r="C28" s="8" t="inlineStr">
        <is>
          <t>Bir olayı yönetip kritik faaliyetlerin sürekliliğini sağlayabiliyor musunuz?</t>
        </is>
      </c>
      <c r="D28" s="8" t="inlineStr">
        <is>
          <t>Test edilmiş bir olay prosedürü, bilinen bildirim yükümlülükleri ve tatbik edilmiş bir süreklilik planı.</t>
        </is>
      </c>
      <c r="E28" s="9" t="n"/>
      <c r="F28" s="8">
        <f>IF(ISNUMBER(E28),CHOOSE(E28+1,"Yok","Başlangıç","Kısmi","Tanımlı","Yönetilen","Optimize"),"")</f>
        <v/>
      </c>
      <c r="G28" s="10" t="n"/>
      <c r="H28" s="8">
        <f>IF(AND(ISNUMBER(E28),E28&lt;3),N28,"")</f>
        <v/>
      </c>
      <c r="I28" s="8">
        <f>IF(AND(ISNUMBER(E28),E28&lt;3),(3-E28)*O28,"")</f>
        <v/>
      </c>
      <c r="J28" s="8" t="inlineStr">
        <is>
          <t>Önem seviyeli olay prosedürü, olay kaydı, alınan dersler, iş etki analizi, iş sürekliliği ve felaket kurtarma planları, tatbikat raporları.</t>
        </is>
      </c>
      <c r="K28" s="8" t="inlineStr">
        <is>
          <t>Plan yazıldığından beri tatbikat yapılmaması; RTO/RPO'nun gerçek yedeklerle uyumsuz olması; NIS2 ve KVKK/GDPR bildirim yükümlülüklerinin göz ardı edilmesi.</t>
        </is>
      </c>
      <c r="L28" s="8" t="inlineStr">
        <is>
          <t>NIST CSF 2.0 RS.MA, RC.RP, PR.IR · ISO/IEC 27002 5.24-5.30 · ISO/IEC 27035 · ISO 22301</t>
        </is>
      </c>
      <c r="N28" t="inlineStr">
        <is>
          <t>Olay prosedürünü yazın (kim aranır, bildirim süreleri) ve yılda bir kriz tatbikatı yapın.</t>
        </is>
      </c>
      <c r="O28" t="n">
        <v>3</v>
      </c>
    </row>
    <row r="29" ht="75" customHeight="1">
      <c r="A29" s="8" t="inlineStr">
        <is>
          <t>A.6.1-6.2</t>
        </is>
      </c>
      <c r="B29" s="8" t="inlineStr">
        <is>
          <t>İnsan kontrolleri</t>
        </is>
      </c>
      <c r="C29" s="8" t="inlineStr">
        <is>
          <t>İşe alım ve sözleşmeler güvenliği içeriyor mu (taramalar, gizlilik)?</t>
        </is>
      </c>
      <c r="D29" s="8" t="inlineStr">
        <is>
          <t>Orantılı işe alım öncesi kontroller ve imzalı gizlilik maddeleri.</t>
        </is>
      </c>
      <c r="E29" s="9" t="n"/>
      <c r="F29" s="8">
        <f>IF(ISNUMBER(E29),CHOOSE(E29+1,"Yok","Başlangıç","Kısmi","Tanımlı","Yönetilen","Optimize"),"")</f>
        <v/>
      </c>
      <c r="G29" s="10" t="n"/>
      <c r="H29" s="8">
        <f>IF(AND(ISNUMBER(E29),E29&lt;3),N29,"")</f>
        <v/>
      </c>
      <c r="I29" s="8">
        <f>IF(AND(ISNUMBER(E29),E29&lt;3),(3-E29)*O29,"")</f>
        <v/>
      </c>
      <c r="J29" s="8" t="inlineStr">
        <is>
          <t>İşe alım prosedürü, güvenlik maddeli sözleşmeler ve ekler, imzalı gizlilik taahhütleri.</t>
        </is>
      </c>
      <c r="K29" s="8" t="inlineStr">
        <is>
          <t>Gizlilik taahhüdü olmayan yükleniciler ve stajyerler; hassas pozisyonlarla orantılı olmayan kontroller.</t>
        </is>
      </c>
      <c r="L29" s="8" t="inlineStr">
        <is>
          <t>NIST CSF 2.0 GV.RR-04 · ISO/IEC 27002 6.1, 6.2, 6.6</t>
        </is>
      </c>
      <c r="N29" t="inlineStr">
        <is>
          <t>Sözleşmelere gizlilik ve güvenlik maddesi ekleyin ve pozisyon türüne göre kontrolleri tanımlayın.</t>
        </is>
      </c>
      <c r="O29" t="n">
        <v>1</v>
      </c>
    </row>
    <row r="30" ht="75" customHeight="1">
      <c r="A30" s="8" t="inlineStr">
        <is>
          <t>A.6.3</t>
        </is>
      </c>
      <c r="B30" s="8" t="inlineStr">
        <is>
          <t>İnsan kontrolleri</t>
        </is>
      </c>
      <c r="C30" s="8" t="inlineStr">
        <is>
          <t>Tüm çalışanları düzenli olarak bilinçlendiriyor ve eğitiyor musunuz?</t>
        </is>
      </c>
      <c r="D30" s="8" t="inlineStr">
        <is>
          <t>Yıllık bir program, rollere uygun içerikler ve sonuç takibi.</t>
        </is>
      </c>
      <c r="E30" s="9" t="n"/>
      <c r="F30" s="8">
        <f>IF(ISNUMBER(E30),CHOOSE(E30+1,"Yok","Başlangıç","Kısmi","Tanımlı","Yönetilen","Optimize"),"")</f>
        <v/>
      </c>
      <c r="G30" s="10" t="n"/>
      <c r="H30" s="8">
        <f>IF(AND(ISNUMBER(E30),E30&lt;3),N30,"")</f>
        <v/>
      </c>
      <c r="I30" s="8">
        <f>IF(AND(ISNUMBER(E30),E30&lt;3),(3-E30)*O30,"")</f>
        <v/>
      </c>
      <c r="J30" s="8" t="inlineStr">
        <is>
          <t>Yıllık program, hedef kitleye göre modüller (yönetim, yöneticiler, geliştiriciler), takip istatistikleri.</t>
        </is>
      </c>
      <c r="K30" s="8" t="inlineStr">
        <is>
          <t>Herkes için aynı içerik; özel teknik eğitimi olmayan sistem yöneticileri ve geliştiriciler.</t>
        </is>
      </c>
      <c r="L30" s="8" t="inlineStr">
        <is>
          <t>NIST CSF 2.0 PR.AT · ISO/IEC 27002 6.3</t>
        </is>
      </c>
      <c r="N30" t="inlineStr">
        <is>
          <t>Kısa modüllerle ve departman bazında takiple yıllık bir farkındalık programı kurun.</t>
        </is>
      </c>
      <c r="O30" t="n">
        <v>2</v>
      </c>
    </row>
    <row r="31" ht="75" customHeight="1">
      <c r="A31" s="8" t="inlineStr">
        <is>
          <t>A.6.5-6.8</t>
        </is>
      </c>
      <c r="B31" s="8" t="inlineStr">
        <is>
          <t>İnsan kontrolleri</t>
        </is>
      </c>
      <c r="C31" s="8" t="inlineStr">
        <is>
          <t>Ayrılışlar, uzaktan çalışma ve olay bildirimi düzenlenmiş mi?</t>
        </is>
      </c>
      <c r="D31" s="8" t="inlineStr">
        <is>
          <t>Ayrılışta erişimlerin kaldırılması, uzaktan çalışma kuralları, güvenlik olaylarını bildirmek için basit bir kanal.</t>
        </is>
      </c>
      <c r="E31" s="9" t="n"/>
      <c r="F31" s="8">
        <f>IF(ISNUMBER(E31),CHOOSE(E31+1,"Yok","Başlangıç","Kısmi","Tanımlı","Yönetilen","Optimize"),"")</f>
        <v/>
      </c>
      <c r="G31" s="10" t="n"/>
      <c r="H31" s="8">
        <f>IF(AND(ISNUMBER(E31),E31&lt;3),N31,"")</f>
        <v/>
      </c>
      <c r="I31" s="8">
        <f>IF(AND(ISNUMBER(E31),E31&lt;3),(3-E31)*O31,"")</f>
        <v/>
      </c>
      <c r="J31" s="8" t="inlineStr">
        <is>
          <t>Ayrılış kontrol listesi, İK ile dizin mutabakatı, uzaktan çalışma sözleşmesi, bildirim formu veya adresi.</t>
        </is>
      </c>
      <c r="K31" s="8" t="inlineStr">
        <is>
          <t>Ayrılıştan haftalar sonra hâlâ aktif hesaplar; yıl içinde hiç bildirim alınmaması (kanalın bilinmediğinin işareti).</t>
        </is>
      </c>
      <c r="L31" s="8" t="inlineStr">
        <is>
          <t>NIST CSF 2.0 PR.AA, DE.AE · ISO/IEC 27002 6.5, 6.7, 6.8</t>
        </is>
      </c>
      <c r="N31" t="inlineStr">
        <is>
          <t>Ayrılış sürecini (erişimlerin aynı gün kaldırılması) ve herkesin bildiği bir bildirim kanalını resmileştirin.</t>
        </is>
      </c>
      <c r="O31" t="n">
        <v>2</v>
      </c>
    </row>
    <row r="32" ht="75" customHeight="1">
      <c r="A32" s="8" t="inlineStr">
        <is>
          <t>A.7.1-7.4</t>
        </is>
      </c>
      <c r="B32" s="8" t="inlineStr">
        <is>
          <t>Fiziksel kontroller</t>
        </is>
      </c>
      <c r="C32" s="8" t="inlineStr">
        <is>
          <t>Binalara ve teknik odalara fiziksel erişim kontrol ediliyor mu?</t>
        </is>
      </c>
      <c r="D32" s="8" t="inlineStr">
        <is>
          <t>Tanımlı bölgeler, kişiye özel erişim, refakatli ziyaretçiler ve uygun izleme.</t>
        </is>
      </c>
      <c r="E32" s="9" t="n"/>
      <c r="F32" s="8">
        <f>IF(ISNUMBER(E32),CHOOSE(E32+1,"Yok","Başlangıç","Kısmi","Tanımlı","Yönetilen","Optimize"),"")</f>
        <v/>
      </c>
      <c r="G32" s="10" t="n"/>
      <c r="H32" s="8">
        <f>IF(AND(ISNUMBER(E32),E32&lt;3),N32,"")</f>
        <v/>
      </c>
      <c r="I32" s="8">
        <f>IF(AND(ISNUMBER(E32),E32&lt;3),(3-E32)*O32,"")</f>
        <v/>
      </c>
      <c r="J32" s="8" t="inlineStr">
        <is>
          <t>Bölge planı, erişim kontrol kayıtları, ziyaretçi defteri, kart gözden geçirmesi, kamera sistemi.</t>
        </is>
      </c>
      <c r="K32" s="8" t="inlineStr">
        <is>
          <t>Refakatsiz temizlik personeline açık sunucu odası; eski çalışanların kartlarının hâlâ aktif olması.</t>
        </is>
      </c>
      <c r="L32" s="8" t="inlineStr">
        <is>
          <t>NIST CSF 2.0 PR.AA-06 · ISO/IEC 27002 7.1-7.4</t>
        </is>
      </c>
      <c r="N32" t="inlineStr">
        <is>
          <t>Teknik odalara erişimi her altı ayda gözden geçirilen kişiye özel bir listeyle sınırlayın.</t>
        </is>
      </c>
      <c r="O32" t="n">
        <v>2</v>
      </c>
    </row>
    <row r="33" ht="75" customHeight="1">
      <c r="A33" s="8" t="inlineStr">
        <is>
          <t>A.7.5-7.13</t>
        </is>
      </c>
      <c r="B33" s="8" t="inlineStr">
        <is>
          <t>Fiziksel kontroller</t>
        </is>
      </c>
      <c r="C33" s="8" t="inlineStr">
        <is>
          <t>Ekipmanlar korunuyor mu (enerji, soğutma, temiz masa, bakım)?</t>
        </is>
      </c>
      <c r="D33" s="8" t="inlineStr">
        <is>
          <t>UPS, soğutma, yangın koruması, temiz masa kuralı ve takip edilen bakım.</t>
        </is>
      </c>
      <c r="E33" s="9" t="n"/>
      <c r="F33" s="8">
        <f>IF(ISNUMBER(E33),CHOOSE(E33+1,"Yok","Başlangıç","Kısmi","Tanımlı","Yönetilen","Optimize"),"")</f>
        <v/>
      </c>
      <c r="G33" s="10" t="n"/>
      <c r="H33" s="8">
        <f>IF(AND(ISNUMBER(E33),E33&lt;3),N33,"")</f>
        <v/>
      </c>
      <c r="I33" s="8">
        <f>IF(AND(ISNUMBER(E33),E33&lt;3),(3-E33)*O33,"")</f>
        <v/>
      </c>
      <c r="J33" s="8" t="inlineStr">
        <is>
          <t>Bakım sözleşmeleri, UPS ve jeneratör testleri, sıcaklık ölçümleri, temiz masa kontrolleri.</t>
        </is>
      </c>
      <c r="K33" s="8" t="inlineStr">
        <is>
          <t>Hiç test edilmemiş UPS; yedeksiz tek klima; yazıcılarda bırakılan hassas belgeler.</t>
        </is>
      </c>
      <c r="L33" s="8" t="inlineStr">
        <is>
          <t>NIST CSF 2.0 PR.IR · ISO/IEC 27002 7.5-7.13</t>
        </is>
      </c>
      <c r="N33" t="inlineStr">
        <is>
          <t>Kritik ekipmanların korumasını (UPS, soğutma) kontrol edin ve temiz masa ve temiz ekran kuralını yayın.</t>
        </is>
      </c>
      <c r="O33" t="n">
        <v>1</v>
      </c>
    </row>
    <row r="34" ht="75" customHeight="1">
      <c r="A34" s="8" t="inlineStr">
        <is>
          <t>A.7.10, 7.14</t>
        </is>
      </c>
      <c r="B34" s="8" t="inlineStr">
        <is>
          <t>Fiziksel kontroller</t>
        </is>
      </c>
      <c r="C34" s="8" t="inlineStr">
        <is>
          <t>Depolama ortamları ve elden çıkarılan ekipmanlar güvenli şekilde siliniyor veya imha ediliyor mu?</t>
        </is>
      </c>
      <c r="D34" s="8" t="inlineStr">
        <is>
          <t>Şifreli taşınabilir ortamlar, sertifikalı silme veya kanıtlı imha.</t>
        </is>
      </c>
      <c r="E34" s="9" t="n"/>
      <c r="F34" s="8">
        <f>IF(ISNUMBER(E34),CHOOSE(E34+1,"Yok","Başlangıç","Kısmi","Tanımlı","Yönetilen","Optimize"),"")</f>
        <v/>
      </c>
      <c r="G34" s="10" t="n"/>
      <c r="H34" s="8">
        <f>IF(AND(ISNUMBER(E34),E34&lt;3),N34,"")</f>
        <v/>
      </c>
      <c r="I34" s="8">
        <f>IF(AND(ISNUMBER(E34),E34&lt;3),(3-E34)*O34,"")</f>
        <v/>
      </c>
      <c r="J34" s="8" t="inlineStr">
        <is>
          <t>Taşınabilir ortam politikası, şifreleme (BitLocker, FileVault), silme veya imha sertifikaları.</t>
        </is>
      </c>
      <c r="K34" s="8" t="inlineStr">
        <is>
          <t>Sertifikalı silme olmadan geri dönüştürülen bilgisayarlar; hassas veriler için izin verilen şifresiz USB bellekler.</t>
        </is>
      </c>
      <c r="L34" s="8" t="inlineStr">
        <is>
          <t>NIST CSF 2.0 PR.DS · ISO/IEC 27002 7.10, 7.14 · NIST SP 800-88</t>
        </is>
      </c>
      <c r="N34" t="inlineStr">
        <is>
          <t>Taşınabilir ortamlarda şifrelemeyi zorunlu kılın ve sertifika veren bir imha hizmeti kullanın.</t>
        </is>
      </c>
      <c r="O34" t="n">
        <v>2</v>
      </c>
    </row>
    <row r="35" ht="75" customHeight="1">
      <c r="A35" s="8" t="inlineStr">
        <is>
          <t>A.8.2-8.5</t>
        </is>
      </c>
      <c r="B35" s="8" t="inlineStr">
        <is>
          <t>Teknolojik kontroller</t>
        </is>
      </c>
      <c r="C35" s="8" t="inlineStr">
        <is>
          <t>Kimlikler ve erişimler kontrol altında mı (MFA, ayrıcalıklar, gözden geçirmeler)?</t>
        </is>
      </c>
      <c r="D35" s="8" t="inlineStr">
        <is>
          <t>Hassas ve uzaktan erişimlerde MFA, sınırlı ve kayıt altındaki ayrıcalıklı hesaplar, en az yıllık erişim gözden geçirmesi.</t>
        </is>
      </c>
      <c r="E35" s="9" t="n"/>
      <c r="F35" s="8">
        <f>IF(ISNUMBER(E35),CHOOSE(E35+1,"Yok","Başlangıç","Kısmi","Tanımlı","Yönetilen","Optimize"),"")</f>
        <v/>
      </c>
      <c r="G35" s="10" t="n"/>
      <c r="H35" s="8">
        <f>IF(AND(ISNUMBER(E35),E35&lt;3),N35,"")</f>
        <v/>
      </c>
      <c r="I35" s="8">
        <f>IF(AND(ISNUMBER(E35),E35&lt;3),(3-E35)*O35,"")</f>
        <v/>
      </c>
      <c r="J35" s="8" t="inlineStr">
        <is>
          <t>Erişim kontrol politikası, MFA kapsamı, ayrıcalıklı hesap envanteri (PAM), imzalı erişim gözden geçirme kampanyaları.</t>
        </is>
      </c>
      <c r="K35" s="8" t="inlineStr">
        <is>
          <t>VPN veya yönetici hesaplarında MFA olmaması; ortak hesaplar; yapılmamış veya kayıt altına alınmamış erişim gözden geçirmesi.</t>
        </is>
      </c>
      <c r="L35" s="8" t="inlineStr">
        <is>
          <t>NIST CSF 2.0 PR.AA · ISO/IEC 27002 8.2-8.5 · NIST SP 800-63B</t>
        </is>
      </c>
      <c r="N35" t="inlineStr">
        <is>
          <t>E-posta, uzaktan erişim ve yönetici hesaplarında MFA'yı etkinleştirin, ardından bir erişim gözden geçirmesi yapın.</t>
        </is>
      </c>
      <c r="O35" t="n">
        <v>3</v>
      </c>
    </row>
    <row r="36" ht="75" customHeight="1">
      <c r="A36" s="8" t="inlineStr">
        <is>
          <t>A.8.7-8.9</t>
        </is>
      </c>
      <c r="B36" s="8" t="inlineStr">
        <is>
          <t>Teknolojik kontroller</t>
        </is>
      </c>
      <c r="C36" s="8" t="inlineStr">
        <is>
          <t>Uç noktalar ve sunucular korunuyor ve zafiyetler zamanında gideriliyor mu?</t>
        </is>
      </c>
      <c r="D36" s="8" t="inlineStr">
        <is>
          <t>Kötü amaçlı yazılım koruması veya EDR, sıkılaştırılmış yapılandırmalar, zafiyet taramaları ve uyulan yama süreleri.</t>
        </is>
      </c>
      <c r="E36" s="9" t="n"/>
      <c r="F36" s="8">
        <f>IF(ISNUMBER(E36),CHOOSE(E36+1,"Yok","Başlangıç","Kısmi","Tanımlı","Yönetilen","Optimize"),"")</f>
        <v/>
      </c>
      <c r="G36" s="10" t="n"/>
      <c r="H36" s="8">
        <f>IF(AND(ISNUMBER(E36),E36&lt;3),N36,"")</f>
        <v/>
      </c>
      <c r="I36" s="8">
        <f>IF(AND(ISNUMBER(E36),E36&lt;3),(3-E36)*O36,"")</f>
        <v/>
      </c>
      <c r="J36" s="8" t="inlineStr">
        <is>
          <t>EDR kapsamı, zafiyet tarama raporları, kritikliğe göre yama SLA'ları, sıkılaştırma standartları, onaylı istisnalar.</t>
        </is>
      </c>
      <c r="K36" s="8" t="inlineStr">
        <is>
          <t>İnternete açık kritik zafiyetlerin aylarca açık kalması; envanterde olmadığı için hiç taranmayan sunucular.</t>
        </is>
      </c>
      <c r="L36" s="8" t="inlineStr">
        <is>
          <t>NIST CSF 2.0 PR.PS, ID.RA-01 · ISO/IEC 27002 8.7-8.9 · CIS Benchmarks · CVSS/EPSS/CISA KEV</t>
        </is>
      </c>
      <c r="N36" t="inlineStr">
        <is>
          <t>Kritikliğe göre yama süreleri belirleyin (ör. kritik için 7 gün) ve uyumu her ay ölçün.</t>
        </is>
      </c>
      <c r="O36" t="n">
        <v>3</v>
      </c>
    </row>
    <row r="37" ht="75" customHeight="1">
      <c r="A37" s="8" t="inlineStr">
        <is>
          <t>A.8.13-8.16</t>
        </is>
      </c>
      <c r="B37" s="8" t="inlineStr">
        <is>
          <t>Teknolojik kontroller</t>
        </is>
      </c>
      <c r="C37" s="8" t="inlineStr">
        <is>
          <t>Yedekler test ediliyor ve olay kayıtları izleniyor mu?</t>
        </is>
      </c>
      <c r="D37" s="8" t="inlineStr">
        <is>
          <t>Düzenli olarak geri yüklenen çevrimdışı veya değiştirilemez yedekler, merkezileştirilmiş ve analiz edilen kayıtlar.</t>
        </is>
      </c>
      <c r="E37" s="9" t="n"/>
      <c r="F37" s="8">
        <f>IF(ISNUMBER(E37),CHOOSE(E37+1,"Yok","Başlangıç","Kısmi","Tanımlı","Yönetilen","Optimize"),"")</f>
        <v/>
      </c>
      <c r="G37" s="10" t="n"/>
      <c r="H37" s="8">
        <f>IF(AND(ISNUMBER(E37),E37&lt;3),N37,"")</f>
        <v/>
      </c>
      <c r="I37" s="8">
        <f>IF(AND(ISNUMBER(E37),E37&lt;3),(3-E37)*O37,"")</f>
        <v/>
      </c>
      <c r="J37" s="8" t="inlineStr">
        <is>
          <t>Yedekleme politikası (3-2-1 kuralı, çevrimdışı veya değiştirilemez kopya), geri yükleme test tutanakları, SIEM ve tespit kuralları.</t>
        </is>
      </c>
      <c r="K37" s="8" t="inlineStr">
        <is>
          <t>Active Directory etki alanından erişilebilen yedekler (fidye yazılımıyla şifrelenebilir); saklanan ama hiç incelenmeyen kayıtlar.</t>
        </is>
      </c>
      <c r="L37" s="8" t="inlineStr">
        <is>
          <t>NIST CSF 2.0 PR.DS-11, DE.CM · ISO/IEC 27002 8.13, 8.15, 8.16</t>
        </is>
      </c>
      <c r="N37" t="inlineStr">
        <is>
          <t>Her çeyrekte tam bir geri yükleme testi yapın ve kritik sistemlerin kayıtlarını merkezileştirin.</t>
        </is>
      </c>
      <c r="O37" t="n">
        <v>3</v>
      </c>
    </row>
    <row r="38" ht="75" customHeight="1">
      <c r="A38" s="8" t="inlineStr">
        <is>
          <t>A.8.20-8.28</t>
        </is>
      </c>
      <c r="B38" s="8" t="inlineStr">
        <is>
          <t>Teknolojik kontroller</t>
        </is>
      </c>
      <c r="C38" s="8" t="inlineStr">
        <is>
          <t>Ağ bölümlenmiş, veriler şifrelenmiş ve yazılım geliştirme güvenli mi?</t>
        </is>
      </c>
      <c r="D38" s="8" t="inlineStr">
        <is>
          <t>Bölümleme ve filtreleme, aktarımda ve depolamada şifreleme, kodlama kuralları ve güvenlik testleri.</t>
        </is>
      </c>
      <c r="E38" s="9" t="n"/>
      <c r="F38" s="8">
        <f>IF(ISNUMBER(E38),CHOOSE(E38+1,"Yok","Başlangıç","Kısmi","Tanımlı","Yönetilen","Optimize"),"")</f>
        <v/>
      </c>
      <c r="G38" s="10" t="n"/>
      <c r="H38" s="8">
        <f>IF(AND(ISNUMBER(E38),E38&lt;3),N38,"")</f>
        <v/>
      </c>
      <c r="I38" s="8">
        <f>IF(AND(ISNUMBER(E38),E38&lt;3),(3-E38)*O38,"")</f>
        <v/>
      </c>
      <c r="J38" s="8" t="inlineStr">
        <is>
          <t>Bölgeler ve izin verilen akışlarla ağ şeması, şifreleme ve anahtar yönetimi politikası, kodlama kuralları, sızma testi raporları.</t>
        </is>
      </c>
      <c r="K38" s="8" t="inlineStr">
        <is>
          <t>Düz ağ; eski protokoller (TLS 1.0, SMBv1); kodda açık metin gizli bilgiler; canlıya almadan önce güvenlik testi yapılmaması.</t>
        </is>
      </c>
      <c r="L38" s="8" t="inlineStr">
        <is>
          <t>NIST CSF 2.0 PR.IR, PR.DS, PR.PS · ISO/IEC 27002 8.20-8.28 · OWASP ASVS</t>
        </is>
      </c>
      <c r="N38" t="inlineStr">
        <is>
          <t>Hassas ağları ayırın, hassas verileri şifreleyin ve projelere güvenlik testlerini dahil edin.</t>
        </is>
      </c>
      <c r="O38" t="n">
        <v>2</v>
      </c>
    </row>
  </sheetData>
  <autoFilter ref="A1:L38"/>
  <conditionalFormatting sqref="E2:E38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</conditionalFormatting>
  <dataValidations count="1">
    <dataValidation sqref="E2:E38" showDropDown="0" showInputMessage="0" showErrorMessage="0" allowBlank="1" type="list">
      <formula1>"0,1,2,3,4,5,N/A"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8" customWidth="1" min="3" max="3"/>
  </cols>
  <sheetData>
    <row r="1">
      <c r="A1" s="1" t="inlineStr">
        <is>
          <t>Sonuçlar</t>
        </is>
      </c>
    </row>
    <row r="2">
      <c r="A2" s="2" t="inlineStr">
        <is>
          <t>ISO 27001 öz değerlendirme</t>
        </is>
      </c>
    </row>
    <row r="3">
      <c r="A3" s="3" t="inlineStr">
        <is>
          <t>MG CYBER · Mumin Guvendi · mumin-guvendi.com</t>
        </is>
      </c>
    </row>
    <row r="5" ht="32" customHeight="1">
      <c r="A5" s="7" t="inlineStr">
        <is>
          <t>Tema</t>
        </is>
      </c>
      <c r="B5" s="7" t="inlineStr">
        <is>
          <t>Ortalama /5</t>
        </is>
      </c>
      <c r="C5" s="7" t="inlineStr">
        <is>
          <t>Puanlanan sorular</t>
        </is>
      </c>
    </row>
    <row r="6">
      <c r="A6" s="11" t="inlineStr">
        <is>
          <t>Bağlam</t>
        </is>
      </c>
      <c r="B6" s="12">
        <f>IFERROR(ROUND(AVERAGEIF('Anket'!$B$2:$B$38,"Bağlam",'Anket'!$E$2:$E$38),1),0)</f>
        <v/>
      </c>
      <c r="C6" s="11">
        <f>COUNTIFS('Anket'!$B$2:$B$38,"Bağlam",'Anket'!$E$2:$E$38,"&gt;=0")</f>
        <v/>
      </c>
    </row>
    <row r="7">
      <c r="A7" s="11" t="inlineStr">
        <is>
          <t>Liderlik</t>
        </is>
      </c>
      <c r="B7" s="12">
        <f>IFERROR(ROUND(AVERAGEIF('Anket'!$B$2:$B$38,"Liderlik",'Anket'!$E$2:$E$38),1),0)</f>
        <v/>
      </c>
      <c r="C7" s="11">
        <f>COUNTIFS('Anket'!$B$2:$B$38,"Liderlik",'Anket'!$E$2:$E$38,"&gt;=0")</f>
        <v/>
      </c>
    </row>
    <row r="8">
      <c r="A8" s="11" t="inlineStr">
        <is>
          <t>Planlama</t>
        </is>
      </c>
      <c r="B8" s="12">
        <f>IFERROR(ROUND(AVERAGEIF('Anket'!$B$2:$B$38,"Planlama",'Anket'!$E$2:$E$38),1),0)</f>
        <v/>
      </c>
      <c r="C8" s="11">
        <f>COUNTIFS('Anket'!$B$2:$B$38,"Planlama",'Anket'!$E$2:$E$38,"&gt;=0")</f>
        <v/>
      </c>
    </row>
    <row r="9">
      <c r="A9" s="11" t="inlineStr">
        <is>
          <t>Destek</t>
        </is>
      </c>
      <c r="B9" s="12">
        <f>IFERROR(ROUND(AVERAGEIF('Anket'!$B$2:$B$38,"Destek",'Anket'!$E$2:$E$38),1),0)</f>
        <v/>
      </c>
      <c r="C9" s="11">
        <f>COUNTIFS('Anket'!$B$2:$B$38,"Destek",'Anket'!$E$2:$E$38,"&gt;=0")</f>
        <v/>
      </c>
    </row>
    <row r="10">
      <c r="A10" s="11" t="inlineStr">
        <is>
          <t>Operasyon</t>
        </is>
      </c>
      <c r="B10" s="12">
        <f>IFERROR(ROUND(AVERAGEIF('Anket'!$B$2:$B$38,"Operasyon",'Anket'!$E$2:$E$38),1),0)</f>
        <v/>
      </c>
      <c r="C10" s="11">
        <f>COUNTIFS('Anket'!$B$2:$B$38,"Operasyon",'Anket'!$E$2:$E$38,"&gt;=0")</f>
        <v/>
      </c>
    </row>
    <row r="11">
      <c r="A11" s="11" t="inlineStr">
        <is>
          <t>Değerlendirme</t>
        </is>
      </c>
      <c r="B11" s="12">
        <f>IFERROR(ROUND(AVERAGEIF('Anket'!$B$2:$B$38,"Değerlendirme",'Anket'!$E$2:$E$38),1),0)</f>
        <v/>
      </c>
      <c r="C11" s="11">
        <f>COUNTIFS('Anket'!$B$2:$B$38,"Değerlendirme",'Anket'!$E$2:$E$38,"&gt;=0")</f>
        <v/>
      </c>
    </row>
    <row r="12">
      <c r="A12" s="11" t="inlineStr">
        <is>
          <t>İyileştirme</t>
        </is>
      </c>
      <c r="B12" s="12">
        <f>IFERROR(ROUND(AVERAGEIF('Anket'!$B$2:$B$38,"İyileştirme",'Anket'!$E$2:$E$38),1),0)</f>
        <v/>
      </c>
      <c r="C12" s="11">
        <f>COUNTIFS('Anket'!$B$2:$B$38,"İyileştirme",'Anket'!$E$2:$E$38,"&gt;=0")</f>
        <v/>
      </c>
    </row>
    <row r="13">
      <c r="A13" s="11" t="inlineStr">
        <is>
          <t>Organizasyon</t>
        </is>
      </c>
      <c r="B13" s="12">
        <f>IFERROR(ROUND(AVERAGEIF('Anket'!$B$2:$B$38,"Organizasyonel kontroller",'Anket'!$E$2:$E$38),1),0)</f>
        <v/>
      </c>
      <c r="C13" s="11">
        <f>COUNTIFS('Anket'!$B$2:$B$38,"Organizasyonel kontroller",'Anket'!$E$2:$E$38,"&gt;=0")</f>
        <v/>
      </c>
    </row>
    <row r="14">
      <c r="A14" s="11" t="inlineStr">
        <is>
          <t>İnsan</t>
        </is>
      </c>
      <c r="B14" s="12">
        <f>IFERROR(ROUND(AVERAGEIF('Anket'!$B$2:$B$38,"İnsan kontrolleri",'Anket'!$E$2:$E$38),1),0)</f>
        <v/>
      </c>
      <c r="C14" s="11">
        <f>COUNTIFS('Anket'!$B$2:$B$38,"İnsan kontrolleri",'Anket'!$E$2:$E$38,"&gt;=0")</f>
        <v/>
      </c>
    </row>
    <row r="15">
      <c r="A15" s="11" t="inlineStr">
        <is>
          <t>Fiziksel</t>
        </is>
      </c>
      <c r="B15" s="12">
        <f>IFERROR(ROUND(AVERAGEIF('Anket'!$B$2:$B$38,"Fiziksel kontroller",'Anket'!$E$2:$E$38),1),0)</f>
        <v/>
      </c>
      <c r="C15" s="11">
        <f>COUNTIFS('Anket'!$B$2:$B$38,"Fiziksel kontroller",'Anket'!$E$2:$E$38,"&gt;=0")</f>
        <v/>
      </c>
    </row>
    <row r="16">
      <c r="A16" s="11" t="inlineStr">
        <is>
          <t>Teknoloji</t>
        </is>
      </c>
      <c r="B16" s="12">
        <f>IFERROR(ROUND(AVERAGEIF('Anket'!$B$2:$B$38,"Teknolojik kontroller",'Anket'!$E$2:$E$38),1),0)</f>
        <v/>
      </c>
      <c r="C16" s="11">
        <f>COUNTIFS('Anket'!$B$2:$B$38,"Teknolojik kontroller",'Anket'!$E$2:$E$38,"&gt;=0")</f>
        <v/>
      </c>
    </row>
    <row r="19">
      <c r="A19" s="4" t="inlineStr">
        <is>
          <t>Genel olgunluk (ortalama /5)</t>
        </is>
      </c>
      <c r="B19" s="13">
        <f>IFERROR(ROUND(AVERAGE('Anket'!$E$2:$E$38),2),0)</f>
        <v/>
      </c>
    </row>
    <row r="20">
      <c r="A20" s="4" t="inlineStr">
        <is>
          <t>Genel olgunluk (%)</t>
        </is>
      </c>
      <c r="B20" s="14">
        <f>B19/5</f>
        <v/>
      </c>
    </row>
    <row r="21">
      <c r="A21" s="4" t="inlineStr">
        <is>
          <t>3. seviyenin altındaki 4-10. madde gereksinimleri</t>
        </is>
      </c>
      <c r="B21" s="15">
        <f>COUNTIF('Anket'!$E$2:$E$25,"&lt;3")</f>
        <v/>
      </c>
    </row>
    <row r="22">
      <c r="A22" s="4" t="inlineStr">
        <is>
          <t>Yanıtlanan sorular</t>
        </is>
      </c>
      <c r="B22" s="16">
        <f>COUNTA('Anket'!$E$2:$E$38)&amp;" / 37"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terms:created xmlns:dcterms="http://purl.org/dc/terms/" xmlns:xsi="http://www.w3.org/2001/XMLSchema-instance" xsi:type="dcterms:W3CDTF">2026-10-26T21:12:53Z</dcterms:created>
  <dcterms:modified xmlns:dcterms="http://purl.org/dc/terms/" xmlns:xsi="http://www.w3.org/2001/XMLSchema-instance" xsi:type="dcterms:W3CDTF">2026-10-26T21:12:53Z</dcterms:modified>
  <cp:lastModifiedBy>Mumin Guvendi (MG CYBER)</cp:lastModifiedBy>
</cp:coreProperties>
</file>