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Questionnaire" sheetId="2" state="visible" r:id="rId2"/>
    <sheet xmlns:r="http://schemas.openxmlformats.org/officeDocument/2006/relationships" name="Results" sheetId="3" state="visible" r:id="rId3"/>
  </sheets>
  <definedNames>
    <definedName name="_xlnm._FilterDatabase" localSheetId="1" hidden="1">'Questionnaire'!$A$1:$L$38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name val="Calibri"/>
      <b val="1"/>
      <color rgb="00FFFFFF"/>
    </font>
    <font>
      <b val="1"/>
      <color rgb="000E7490"/>
      <sz val="12"/>
    </font>
  </fonts>
  <fills count="4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2" fontId="7" fillId="0" borderId="0" pivotButton="0" quotePrefix="0" xfId="0"/>
    <xf numFmtId="9" fontId="7" fillId="0" borderId="0" pivotButton="0" quotePrefix="0" xfId="0"/>
    <xf numFmtId="1" fontId="7" fillId="0" borderId="0" pivotButton="0" quotePrefix="0" xfId="0"/>
    <xf numFmtId="49" fontId="7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A7E3C1"/>
        </patternFill>
      </fill>
    </dxf>
    <dxf>
      <fill>
        <patternFill patternType="solid">
          <fgColor rgb="006FCF9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Maturity by theme (0 to 5)</a:t>
            </a:r>
          </a:p>
        </rich>
      </tx>
    </title>
    <plotArea>
      <radarChart>
        <radarStyle val="marker"/>
        <ser>
          <idx val="0"/>
          <order val="0"/>
          <tx>
            <strRef>
              <f>'Results'!B5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'Results'!$A$6:$A$16</f>
            </numRef>
          </cat>
          <val>
            <numRef>
              <f>'Results'!$B$6:$B$16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540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ISO 27001 self-assessment</t>
        </is>
      </c>
    </row>
    <row r="2">
      <c r="A2" s="2" t="inlineStr">
        <is>
          <t>Rate your maturity from 0 to 5 on 37 requirements, then check the Results tab.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Answer</t>
        </is>
      </c>
      <c r="B5" s="5" t="inlineStr">
        <is>
          <t>In the Questionnaire tab, pick a level from 0 to 5 in the Level column (or N/A for an Annex A control that does not apply). Base it on what you could show an auditor.</t>
        </is>
      </c>
    </row>
    <row r="6" ht="48" customHeight="1">
      <c r="A6" s="4" t="inlineStr">
        <is>
          <t>2. Scale</t>
        </is>
      </c>
      <c r="B6" s="5" t="inlineStr">
        <is>
          <t>0 None · 1 Initial · 2 Partial · 3 Defined (documented, approved, applied) · 4 Managed (measured and reviewed) · 5 Optimised (continuously improved).</t>
        </is>
      </c>
    </row>
    <row r="7" ht="48" customHeight="1">
      <c r="A7" s="4" t="inlineStr">
        <is>
          <t>3. Read the results</t>
        </is>
      </c>
      <c r="B7" s="5" t="inlineStr">
        <is>
          <t>The Results tab calculates the average per theme, the overall maturity and the number of management system requirements below level 3. The radar updates automatically.</t>
        </is>
      </c>
    </row>
    <row r="8" ht="48" customHeight="1">
      <c r="A8" s="4" t="inlineStr">
        <is>
          <t>4. Prioritise</t>
        </is>
      </c>
      <c r="B8" s="5" t="inlineStr">
        <is>
          <t>The Priority column ranks the gaps: (3 - level) × importance of the requirement in an audit. Sort on this column to get your action plan.</t>
        </is>
      </c>
    </row>
    <row r="10" ht="40" customHeight="1">
      <c r="A10" s="6" t="inlineStr">
        <is>
          <t>Free to use. Please keep the MG CYBER credit.</t>
        </is>
      </c>
    </row>
    <row r="11" ht="40" customHeight="1">
      <c r="A11" s="6" t="inlineStr">
        <is>
          <t>This tool follows the approach of ISO/IEC 27001:2022 and ISO/IEC 27005:2022 without reproducing their text, which is protected by copyright. Only control numbers are cited; names and explanations are reworded. The official text is available from ISO or your national standards body.</t>
        </is>
      </c>
    </row>
  </sheetData>
  <mergeCells count="2">
    <mergeCell ref="A11:B11"/>
    <mergeCell ref="A10:B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50" customWidth="1" min="3" max="3"/>
    <col width="46" customWidth="1" min="4" max="4"/>
    <col width="11" customWidth="1" min="5" max="5"/>
    <col width="14" customWidth="1" min="6" max="6"/>
    <col width="36" customWidth="1" min="7" max="7"/>
    <col width="50" customWidth="1" min="8" max="8"/>
    <col width="10" customWidth="1" min="9" max="9"/>
    <col width="46" customWidth="1" min="10" max="10"/>
    <col width="46" customWidth="1" min="11" max="11"/>
    <col width="34" customWidth="1" min="12" max="12"/>
    <col hidden="1" width="13" customWidth="1" min="14" max="14"/>
    <col hidden="1" width="13" customWidth="1" min="15" max="15"/>
  </cols>
  <sheetData>
    <row r="1" ht="32" customHeight="1">
      <c r="A1" s="7" t="inlineStr">
        <is>
          <t>Ref.</t>
        </is>
      </c>
      <c r="B1" s="7" t="inlineStr">
        <is>
          <t>Theme</t>
        </is>
      </c>
      <c r="C1" s="7" t="inlineStr">
        <is>
          <t>Question</t>
        </is>
      </c>
      <c r="D1" s="7" t="inlineStr">
        <is>
          <t>What an auditor expects</t>
        </is>
      </c>
      <c r="E1" s="7" t="inlineStr">
        <is>
          <t>Level (0-5)</t>
        </is>
      </c>
      <c r="F1" s="7" t="inlineStr">
        <is>
          <t>Label</t>
        </is>
      </c>
      <c r="G1" s="7" t="inlineStr">
        <is>
          <t>Comment / evidence</t>
        </is>
      </c>
      <c r="H1" s="7" t="inlineStr">
        <is>
          <t>Recommended action</t>
        </is>
      </c>
      <c r="I1" s="7" t="inlineStr">
        <is>
          <t>Priority</t>
        </is>
      </c>
      <c r="J1" s="7" t="inlineStr">
        <is>
          <t>Typical evidence</t>
        </is>
      </c>
      <c r="K1" s="7" t="inlineStr">
        <is>
          <t>Common audit findings</t>
        </is>
      </c>
      <c r="L1" s="7" t="inlineStr">
        <is>
          <t>Mappings</t>
        </is>
      </c>
    </row>
    <row r="2" ht="75" customHeight="1">
      <c r="A2" s="8" t="inlineStr">
        <is>
          <t>4.1</t>
        </is>
      </c>
      <c r="B2" s="8" t="inlineStr">
        <is>
          <t>Context</t>
        </is>
      </c>
      <c r="C2" s="8" t="inlineStr">
        <is>
          <t>Are the internal and external issues that affect your security identified and reviewed?</t>
        </is>
      </c>
      <c r="D2" s="8" t="inlineStr">
        <is>
          <t>A documented analysis (strategy, threats, constraints, dependencies), reviewed at least yearly.</t>
        </is>
      </c>
      <c r="E2" s="9" t="n"/>
      <c r="F2" s="8">
        <f>IF(ISNUMBER(E2),CHOOSE(E2+1,"None","Initial","Partial","Defined","Managed","Optimised"),"")</f>
        <v/>
      </c>
      <c r="G2" s="10" t="n"/>
      <c r="H2" s="8">
        <f>IF(AND(ISNUMBER(E2),E2&lt;3),N2,"")</f>
        <v/>
      </c>
      <c r="I2" s="8">
        <f>IF(AND(ISNUMBER(E2),E2&lt;3),(3-E2)*O2,"")</f>
        <v/>
      </c>
      <c r="J2" s="8" t="inlineStr">
        <is>
          <t>Security-oriented SWOT or PESTLE analysis, minutes of the yearly review, link to the risk map.</t>
        </is>
      </c>
      <c r="K2" s="8" t="inlineStr">
        <is>
          <t>Analysis done once for certification and never updated; generic issues unrelated to the actual business.</t>
        </is>
      </c>
      <c r="L2" s="8" t="inlineStr">
        <is>
          <t>NIST CSF 2.0 GV.OC · ISO/IEC 27005:2022 §6</t>
        </is>
      </c>
      <c r="N2" t="inlineStr">
        <is>
          <t>Write a one-page summary of internal and external issues (business, threats, constraints) and review it yearly.</t>
        </is>
      </c>
      <c r="O2" t="n">
        <v>2</v>
      </c>
    </row>
    <row r="3" ht="75" customHeight="1">
      <c r="A3" s="8" t="inlineStr">
        <is>
          <t>4.2</t>
        </is>
      </c>
      <c r="B3" s="8" t="inlineStr">
        <is>
          <t>Context</t>
        </is>
      </c>
      <c r="C3" s="8" t="inlineStr">
        <is>
          <t>Are interested parties and their requirements (laws, contracts, customers) listed?</t>
        </is>
      </c>
      <c r="D3" s="8" t="inlineStr">
        <is>
          <t>A list of interested parties and their expectations, plus an up-to-date register of legal and contractual requirements.</t>
        </is>
      </c>
      <c r="E3" s="9" t="n"/>
      <c r="F3" s="8">
        <f>IF(ISNUMBER(E3),CHOOSE(E3+1,"None","Initial","Partial","Defined","Managed","Optimised"),"")</f>
        <v/>
      </c>
      <c r="G3" s="10" t="n"/>
      <c r="H3" s="8">
        <f>IF(AND(ISNUMBER(E3),E3&lt;3),N3,"")</f>
        <v/>
      </c>
      <c r="I3" s="8">
        <f>IF(AND(ISNUMBER(E3),E3&lt;3),(3-E3)*O3,"")</f>
        <v/>
      </c>
      <c r="J3" s="8" t="inlineStr">
        <is>
          <t>Requirements register (text, article, applicability, owner, review date), customer and contract matrix, regulatory watch.</t>
        </is>
      </c>
      <c r="K3" s="8" t="inlineStr">
        <is>
          <t>Register limited to GDPR; customer contractual requirements (security annexes, SLAs) missing; no watch on NIS2 or DORA.</t>
        </is>
      </c>
      <c r="L3" s="8" t="inlineStr">
        <is>
          <t>NIST CSF 2.0 GV.OC-03 · ISO/IEC 27002 5.31, 5.34</t>
        </is>
      </c>
      <c r="N3" t="inlineStr">
        <is>
          <t>Build a register of legal, regulatory and contractual requirements (GDPR, NIS2, customer contracts) with an owner who keeps it current.</t>
        </is>
      </c>
      <c r="O3" t="n">
        <v>2</v>
      </c>
    </row>
    <row r="4" ht="75" customHeight="1">
      <c r="A4" s="8" t="inlineStr">
        <is>
          <t>4.3</t>
        </is>
      </c>
      <c r="B4" s="8" t="inlineStr">
        <is>
          <t>Context</t>
        </is>
      </c>
      <c r="C4" s="8" t="inlineStr">
        <is>
          <t>Is the ISMS scope defined and documented, including its interfaces?</t>
        </is>
      </c>
      <c r="D4" s="8" t="inlineStr">
        <is>
          <t>A precise scope statement: activities, sites, systems, justified exclusions, interfaces with third parties.</t>
        </is>
      </c>
      <c r="E4" s="9" t="n"/>
      <c r="F4" s="8">
        <f>IF(ISNUMBER(E4),CHOOSE(E4+1,"None","Initial","Partial","Defined","Managed","Optimised"),"")</f>
        <v/>
      </c>
      <c r="G4" s="10" t="n"/>
      <c r="H4" s="8">
        <f>IF(AND(ISNUMBER(E4),E4&lt;3),N4,"")</f>
        <v/>
      </c>
      <c r="I4" s="8">
        <f>IF(AND(ISNUMBER(E4),E4&lt;3),(3-E4)*O4,"")</f>
        <v/>
      </c>
      <c r="J4" s="8" t="inlineStr">
        <is>
          <t>Signed scope statement, architecture diagram, list of sites and processes, justification of exclusions.</t>
        </is>
      </c>
      <c r="K4" s="8" t="inlineStr">
        <is>
          <t>Vague scope ('the IT system'); exclusion of activities that actually carry the risk; interfaces with the managed service provider or cloud not described.</t>
        </is>
      </c>
      <c r="L4" s="8" t="inlineStr">
        <is>
          <t>NIST CSF 2.0 GV.OC · ISO/IEC 27005:2022 §6</t>
        </is>
      </c>
      <c r="N4" t="inlineStr">
        <is>
          <t>Write the scope statement: activities, sites, systems covered, justified exclusions and external dependencies.</t>
        </is>
      </c>
      <c r="O4" t="n">
        <v>3</v>
      </c>
    </row>
    <row r="5" ht="75" customHeight="1">
      <c r="A5" s="8" t="inlineStr">
        <is>
          <t>4.4</t>
        </is>
      </c>
      <c r="B5" s="8" t="inlineStr">
        <is>
          <t>Context</t>
        </is>
      </c>
      <c r="C5" s="8" t="inlineStr">
        <is>
          <t>Are the ISMS processes and their interactions described?</t>
        </is>
      </c>
      <c r="D5" s="8" t="inlineStr">
        <is>
          <t>A map of security processes (risk, incidents, audits, reviews) and how they connect.</t>
        </is>
      </c>
      <c r="E5" s="9" t="n"/>
      <c r="F5" s="8">
        <f>IF(ISNUMBER(E5),CHOOSE(E5+1,"None","Initial","Partial","Defined","Managed","Optimised"),"")</f>
        <v/>
      </c>
      <c r="G5" s="10" t="n"/>
      <c r="H5" s="8">
        <f>IF(AND(ISNUMBER(E5),E5&lt;3),N5,"")</f>
        <v/>
      </c>
      <c r="I5" s="8">
        <f>IF(AND(ISNUMBER(E5),E5&lt;3),(3-E5)*O5,"")</f>
        <v/>
      </c>
      <c r="J5" s="8" t="inlineStr">
        <is>
          <t>ISMS process map, process sheets (owner, inputs, outputs, metrics).</t>
        </is>
      </c>
      <c r="K5" s="8" t="inlineStr">
        <is>
          <t>Processes described on paper but with no owner or metric; ISMS treated as a one-off project rather than a system.</t>
        </is>
      </c>
      <c r="L5" s="8" t="inlineStr">
        <is>
          <t>NIST CSF 2.0 GV.OV</t>
        </is>
      </c>
      <c r="N5" t="inlineStr">
        <is>
          <t>Draw a simple map of the ISMS processes with their inputs and outputs.</t>
        </is>
      </c>
      <c r="O5" t="n">
        <v>1</v>
      </c>
    </row>
    <row r="6" ht="75" customHeight="1">
      <c r="A6" s="8" t="inlineStr">
        <is>
          <t>5.1</t>
        </is>
      </c>
      <c r="B6" s="8" t="inlineStr">
        <is>
          <t>Leadership</t>
        </is>
      </c>
      <c r="C6" s="8" t="inlineStr">
        <is>
          <t>Does top management get concretely involved (objectives, resources, decisions)?</t>
        </is>
      </c>
      <c r="D6" s="8" t="inlineStr">
        <is>
          <t>Decisions recorded in leadership meetings, a security budget, objectives aligned with strategy.</t>
        </is>
      </c>
      <c r="E6" s="9" t="n"/>
      <c r="F6" s="8">
        <f>IF(ISNUMBER(E6),CHOOSE(E6+1,"None","Initial","Partial","Defined","Managed","Optimised"),"")</f>
        <v/>
      </c>
      <c r="G6" s="10" t="n"/>
      <c r="H6" s="8">
        <f>IF(AND(ISNUMBER(E6),E6&lt;3),N6,"")</f>
        <v/>
      </c>
      <c r="I6" s="8">
        <f>IF(AND(ISNUMBER(E6),E6&lt;3),(3-E6)*O6,"")</f>
        <v/>
      </c>
      <c r="J6" s="8" t="inlineStr">
        <is>
          <t>Leadership meeting minutes covering security, approved budget, objectives signed by management.</t>
        </is>
      </c>
      <c r="K6" s="8" t="inlineStr">
        <is>
          <t>Management absent from audit interviews; CISO alone carrying the ISMS; no recorded management decision.</t>
        </is>
      </c>
      <c r="L6" s="8" t="inlineStr">
        <is>
          <t>NIST CSF 2.0 GV.RR-01, GV.OV</t>
        </is>
      </c>
      <c r="N6" t="inlineStr">
        <is>
          <t>Put security on the leadership meeting agenda at least quarterly, with recorded decisions.</t>
        </is>
      </c>
      <c r="O6" t="n">
        <v>3</v>
      </c>
    </row>
    <row r="7" ht="75" customHeight="1">
      <c r="A7" s="8" t="inlineStr">
        <is>
          <t>5.2</t>
        </is>
      </c>
      <c r="B7" s="8" t="inlineStr">
        <is>
          <t>Leadership</t>
        </is>
      </c>
      <c r="C7" s="8" t="inlineStr">
        <is>
          <t>Is a security policy approved by top management and communicated?</t>
        </is>
      </c>
      <c r="D7" s="8" t="inlineStr">
        <is>
          <t>A signed, dated policy, shared with staff and available to relevant interested parties.</t>
        </is>
      </c>
      <c r="E7" s="9" t="n"/>
      <c r="F7" s="8">
        <f>IF(ISNUMBER(E7),CHOOSE(E7+1,"None","Initial","Partial","Defined","Managed","Optimised"),"")</f>
        <v/>
      </c>
      <c r="G7" s="10" t="n"/>
      <c r="H7" s="8">
        <f>IF(AND(ISNUMBER(E7),E7&lt;3),N7,"")</f>
        <v/>
      </c>
      <c r="I7" s="8">
        <f>IF(AND(ISNUMBER(E7),E7&lt;3),(3-E7)*O7,"")</f>
        <v/>
      </c>
      <c r="J7" s="8" t="inlineStr">
        <is>
          <t>Dated, signed policy, evidence of distribution (intranet, read receipts), last review date.</t>
        </is>
      </c>
      <c r="K7" s="8" t="inlineStr">
        <is>
          <t>40-page policy nobody has read; no commitment to continual improvement; policy not reviewed for over a year.</t>
        </is>
      </c>
      <c r="L7" s="8" t="inlineStr">
        <is>
          <t>NIST CSF 2.0 GV.PO · ISO/IEC 27002 5.1</t>
        </is>
      </c>
      <c r="N7" t="inlineStr">
        <is>
          <t>Get a short security policy approved by top management and share it with everyone (intranet, onboarding).</t>
        </is>
      </c>
      <c r="O7" t="n">
        <v>3</v>
      </c>
    </row>
    <row r="8" ht="75" customHeight="1">
      <c r="A8" s="8" t="inlineStr">
        <is>
          <t>5.3</t>
        </is>
      </c>
      <c r="B8" s="8" t="inlineStr">
        <is>
          <t>Leadership</t>
        </is>
      </c>
      <c r="C8" s="8" t="inlineStr">
        <is>
          <t>Are security roles and responsibilities assigned and known?</t>
        </is>
      </c>
      <c r="D8" s="8" t="inlineStr">
        <is>
          <t>A named CISO (or security lead), designated risk and asset owners, regular reporting to management.</t>
        </is>
      </c>
      <c r="E8" s="9" t="n"/>
      <c r="F8" s="8">
        <f>IF(ISNUMBER(E8),CHOOSE(E8+1,"None","Initial","Partial","Defined","Managed","Optimised"),"")</f>
        <v/>
      </c>
      <c r="G8" s="10" t="n"/>
      <c r="H8" s="8">
        <f>IF(AND(ISNUMBER(E8),E8&lt;3),N8,"")</f>
        <v/>
      </c>
      <c r="I8" s="8">
        <f>IF(AND(ISNUMBER(E8),E8&lt;3),(3-E8)*O8,"")</f>
        <v/>
      </c>
      <c r="J8" s="8" t="inlineStr">
        <is>
          <t>CISO appointment letter, RACI matrix, job descriptions, list of risk owners.</t>
        </is>
      </c>
      <c r="K8" s="8" t="inlineStr">
        <is>
          <t>Risk owners all from IT; conflict of interest (admins approve their own access); no deputy.</t>
        </is>
      </c>
      <c r="L8" s="8" t="inlineStr">
        <is>
          <t>NIST CSF 2.0 GV.RR · ISO/IEC 27002 5.2, 5.3</t>
        </is>
      </c>
      <c r="N8" t="inlineStr">
        <is>
          <t>Formally appoint the security lead and risk owners, and publish the roles matrix.</t>
        </is>
      </c>
      <c r="O8" t="n">
        <v>2</v>
      </c>
    </row>
    <row r="9" ht="75" customHeight="1">
      <c r="A9" s="8" t="inlineStr">
        <is>
          <t>6.1.2</t>
        </is>
      </c>
      <c r="B9" s="8" t="inlineStr">
        <is>
          <t>Planning</t>
        </is>
      </c>
      <c r="C9" s="8" t="inlineStr">
        <is>
          <t>Do you have a defined, repeatable risk assessment method?</t>
        </is>
      </c>
      <c r="D9" s="8" t="inlineStr">
        <is>
          <t>Likelihood and impact scales, acceptance criteria, a method that gives comparable results.</t>
        </is>
      </c>
      <c r="E9" s="9" t="n"/>
      <c r="F9" s="8">
        <f>IF(ISNUMBER(E9),CHOOSE(E9+1,"None","Initial","Partial","Defined","Managed","Optimised"),"")</f>
        <v/>
      </c>
      <c r="G9" s="10" t="n"/>
      <c r="H9" s="8">
        <f>IF(AND(ISNUMBER(E9),E9&lt;3),N9,"")</f>
        <v/>
      </c>
      <c r="I9" s="8">
        <f>IF(AND(ISNUMBER(E9),E9&lt;3),(3-E9)*O9,"")</f>
        <v/>
      </c>
      <c r="J9" s="8" t="inlineStr">
        <is>
          <t>Written method (scales, matrix, acceptance criteria), dated risk assessment, traceable ratings.</t>
        </is>
      </c>
      <c r="K9" s="8" t="inlineStr">
        <is>
          <t>Ratings not repeatable year to year; no acceptance criteria; risks listed without an owner.</t>
        </is>
      </c>
      <c r="L9" s="8" t="inlineStr">
        <is>
          <t>NIST CSF 2.0 ID.RA, GV.RM · ISO/IEC 27005:2022 §7 · EBIOS RM</t>
        </is>
      </c>
      <c r="N9" t="inlineStr">
        <is>
          <t>Adopt a simple method (1 to 4 scales, acceptance threshold): the risk assessment tool on this site can serve as a starting point.</t>
        </is>
      </c>
      <c r="O9" t="n">
        <v>3</v>
      </c>
    </row>
    <row r="10" ht="75" customHeight="1">
      <c r="A10" s="8" t="inlineStr">
        <is>
          <t>6.1.3</t>
        </is>
      </c>
      <c r="B10" s="8" t="inlineStr">
        <is>
          <t>Planning</t>
        </is>
      </c>
      <c r="C10" s="8" t="inlineStr">
        <is>
          <t>Are risks treated with a plan, a Statement of Applicability and owner approval?</t>
        </is>
      </c>
      <c r="D10" s="8" t="inlineStr">
        <is>
          <t>A risk treatment plan, an SoA justifying each control, and formal acceptance of residual risks.</t>
        </is>
      </c>
      <c r="E10" s="9" t="n"/>
      <c r="F10" s="8">
        <f>IF(ISNUMBER(E10),CHOOSE(E10+1,"None","Initial","Partial","Defined","Managed","Optimised"),"")</f>
        <v/>
      </c>
      <c r="G10" s="10" t="n"/>
      <c r="H10" s="8">
        <f>IF(AND(ISNUMBER(E10),E10&lt;3),N10,"")</f>
        <v/>
      </c>
      <c r="I10" s="8">
        <f>IF(AND(ISNUMBER(E10),E10&lt;3),(3-E10)*O10,"")</f>
        <v/>
      </c>
      <c r="J10" s="8" t="inlineStr">
        <is>
          <t>Treatment plan (action, owner, deadline), SoA with inclusion and exclusion rationale, signed acceptance of residual risks.</t>
        </is>
      </c>
      <c r="K10" s="8" t="inlineStr">
        <is>
          <t>SoA copied from a template with no link to the risk assessment; unjustified exclusions; residual risks never presented to owners.</t>
        </is>
      </c>
      <c r="L10" s="8" t="inlineStr">
        <is>
          <t>NIST CSF 2.0 ID.RA-06 · ISO/IEC 27005:2022 §8</t>
        </is>
      </c>
      <c r="N10" t="inlineStr">
        <is>
          <t>Produce the treatment plan and the Statement of Applicability, then have owners sign off residual risks.</t>
        </is>
      </c>
      <c r="O10" t="n">
        <v>3</v>
      </c>
    </row>
    <row r="11" ht="75" customHeight="1">
      <c r="A11" s="8" t="inlineStr">
        <is>
          <t>6.2</t>
        </is>
      </c>
      <c r="B11" s="8" t="inlineStr">
        <is>
          <t>Planning</t>
        </is>
      </c>
      <c r="C11" s="8" t="inlineStr">
        <is>
          <t>Do you have measurable, planned security objectives?</t>
        </is>
      </c>
      <c r="D11" s="8" t="inlineStr">
        <is>
          <t>Quantified objectives with an owner, resources, deadline and a way to measure the result.</t>
        </is>
      </c>
      <c r="E11" s="9" t="n"/>
      <c r="F11" s="8">
        <f>IF(ISNUMBER(E11),CHOOSE(E11+1,"None","Initial","Partial","Defined","Managed","Optimised"),"")</f>
        <v/>
      </c>
      <c r="G11" s="10" t="n"/>
      <c r="H11" s="8">
        <f>IF(AND(ISNUMBER(E11),E11&lt;3),N11,"")</f>
        <v/>
      </c>
      <c r="I11" s="8">
        <f>IF(AND(ISNUMBER(E11),E11&lt;3),(3-E11)*O11,"")</f>
        <v/>
      </c>
      <c r="J11" s="8" t="inlineStr">
        <is>
          <t>Objectives table (metric, target, owner, deadline), quarterly tracking.</t>
        </is>
      </c>
      <c r="K11" s="8" t="inlineStr">
        <is>
          <t>Unmeasurable objectives ('improve security'); no review of whether objectives were met.</t>
        </is>
      </c>
      <c r="L11" s="8" t="inlineStr">
        <is>
          <t>NIST CSF 2.0 GV.RM-01</t>
        </is>
      </c>
      <c r="N11" t="inlineStr">
        <is>
          <t>Set 3 to 5 measurable objectives for the year (e.g. 100% MFA, 95% of staff trained) with an owner each.</t>
        </is>
      </c>
      <c r="O11" t="n">
        <v>2</v>
      </c>
    </row>
    <row r="12" ht="75" customHeight="1">
      <c r="A12" s="8" t="inlineStr">
        <is>
          <t>6.3</t>
        </is>
      </c>
      <c r="B12" s="8" t="inlineStr">
        <is>
          <t>Planning</t>
        </is>
      </c>
      <c r="C12" s="8" t="inlineStr">
        <is>
          <t>Are significant ISMS changes planned?</t>
        </is>
      </c>
      <c r="D12" s="8" t="inlineStr">
        <is>
          <t>Changes (new site, new system, reorganisation) are anticipated and their security impact assessed.</t>
        </is>
      </c>
      <c r="E12" s="9" t="n"/>
      <c r="F12" s="8">
        <f>IF(ISNUMBER(E12),CHOOSE(E12+1,"None","Initial","Partial","Defined","Managed","Optimised"),"")</f>
        <v/>
      </c>
      <c r="G12" s="10" t="n"/>
      <c r="H12" s="8">
        <f>IF(AND(ISNUMBER(E12),E12&lt;3),N12,"")</f>
        <v/>
      </c>
      <c r="I12" s="8">
        <f>IF(AND(ISNUMBER(E12),E12&lt;3),(3-E12)*O12,"")</f>
        <v/>
      </c>
      <c r="J12" s="8" t="inlineStr">
        <is>
          <t>Change board minutes, security impact sheets in projects.</t>
        </is>
      </c>
      <c r="K12" s="8" t="inlineStr">
        <is>
          <t>Reorganisation or cloud migration carried out without reassessing scope or risks.</t>
        </is>
      </c>
      <c r="L12" s="8" t="inlineStr">
        <is>
          <t>ISO/IEC 27002 8.32</t>
        </is>
      </c>
      <c r="N12" t="inlineStr">
        <is>
          <t>Add a 'security impact' step to project and major change management.</t>
        </is>
      </c>
      <c r="O12" t="n">
        <v>1</v>
      </c>
    </row>
    <row r="13" ht="75" customHeight="1">
      <c r="A13" s="8" t="inlineStr">
        <is>
          <t>7.1</t>
        </is>
      </c>
      <c r="B13" s="8" t="inlineStr">
        <is>
          <t>Support</t>
        </is>
      </c>
      <c r="C13" s="8" t="inlineStr">
        <is>
          <t>Are resources (budget, time, people) sufficient for security?</t>
        </is>
      </c>
      <c r="D13" s="8" t="inlineStr">
        <is>
          <t>An identified budget and allocated time for the people in charge of security.</t>
        </is>
      </c>
      <c r="E13" s="9" t="n"/>
      <c r="F13" s="8">
        <f>IF(ISNUMBER(E13),CHOOSE(E13+1,"None","Initial","Partial","Defined","Managed","Optimised"),"")</f>
        <v/>
      </c>
      <c r="G13" s="10" t="n"/>
      <c r="H13" s="8">
        <f>IF(AND(ISNUMBER(E13),E13&lt;3),N13,"")</f>
        <v/>
      </c>
      <c r="I13" s="8">
        <f>IF(AND(ISNUMBER(E13),E13&lt;3),(3-E13)*O13,"")</f>
        <v/>
      </c>
      <c r="J13" s="8" t="inlineStr">
        <is>
          <t>Security budget line, allocated effort in person-days, service contracts.</t>
        </is>
      </c>
      <c r="K13" s="8" t="inlineStr">
        <is>
          <t>CISO at 10% of their time for a broad scope; treatment plan actions blocked for lack of budget.</t>
        </is>
      </c>
      <c r="L13" s="8" t="inlineStr">
        <is>
          <t>NIST CSF 2.0 GV.RR-03</t>
        </is>
      </c>
      <c r="N13" t="inlineStr">
        <is>
          <t>Estimate ISMS needs (time, tools, services) and get them approved in the annual budget.</t>
        </is>
      </c>
      <c r="O13" t="n">
        <v>2</v>
      </c>
    </row>
    <row r="14" ht="75" customHeight="1">
      <c r="A14" s="8" t="inlineStr">
        <is>
          <t>7.2</t>
        </is>
      </c>
      <c r="B14" s="8" t="inlineStr">
        <is>
          <t>Support</t>
        </is>
      </c>
      <c r="C14" s="8" t="inlineStr">
        <is>
          <t>Are required competences defined, and evidence of competence kept?</t>
        </is>
      </c>
      <c r="D14" s="8" t="inlineStr">
        <is>
          <t>Job descriptions, a training plan and records (certifications, completed training).</t>
        </is>
      </c>
      <c r="E14" s="9" t="n"/>
      <c r="F14" s="8">
        <f>IF(ISNUMBER(E14),CHOOSE(E14+1,"None","Initial","Partial","Defined","Managed","Optimised"),"")</f>
        <v/>
      </c>
      <c r="G14" s="10" t="n"/>
      <c r="H14" s="8">
        <f>IF(AND(ISNUMBER(E14),E14&lt;3),N14,"")</f>
        <v/>
      </c>
      <c r="I14" s="8">
        <f>IF(AND(ISNUMBER(E14),E14&lt;3),(3-E14)*O14,"")</f>
        <v/>
      </c>
      <c r="J14" s="8" t="inlineStr">
        <is>
          <t>Skills framework, training plan, certificates (ISO 27001 LI/LA, CISSP, etc.), yearly appraisals.</t>
        </is>
      </c>
      <c r="K14" s="8" t="inlineStr">
        <is>
          <t>Admin and developer skills not assessed; no evidence kept for contractors.</t>
        </is>
      </c>
      <c r="L14" s="8" t="inlineStr">
        <is>
          <t>NIST CSF 2.0 PR.AT-02, GV.RR-04 · ISO/IEC 27002 6.3</t>
        </is>
      </c>
      <c r="N14" t="inlineStr">
        <is>
          <t>List expected competences per role and keep the evidence (degrees, certifications, training records).</t>
        </is>
      </c>
      <c r="O14" t="n">
        <v>2</v>
      </c>
    </row>
    <row r="15" ht="75" customHeight="1">
      <c r="A15" s="8" t="inlineStr">
        <is>
          <t>7.3</t>
        </is>
      </c>
      <c r="B15" s="8" t="inlineStr">
        <is>
          <t>Support</t>
        </is>
      </c>
      <c r="C15" s="8" t="inlineStr">
        <is>
          <t>Do staff know the policy, their role and the consequences of non-compliance?</t>
        </is>
      </c>
      <c r="D15" s="8" t="inlineStr">
        <is>
          <t>Awareness at onboarding and on a regular basis, with attendance tracked.</t>
        </is>
      </c>
      <c r="E15" s="9" t="n"/>
      <c r="F15" s="8">
        <f>IF(ISNUMBER(E15),CHOOSE(E15+1,"None","Initial","Partial","Defined","Managed","Optimised"),"")</f>
        <v/>
      </c>
      <c r="G15" s="10" t="n"/>
      <c r="H15" s="8">
        <f>IF(AND(ISNUMBER(E15),E15&lt;3),N15,"")</f>
        <v/>
      </c>
      <c r="I15" s="8">
        <f>IF(AND(ISNUMBER(E15),E15&lt;3),(3-E15)*O15,"")</f>
        <v/>
      </c>
      <c r="J15" s="8" t="inlineStr">
        <is>
          <t>Awareness material, participation rate per department, simulated phishing results.</t>
        </is>
      </c>
      <c r="K15" s="8" t="inlineStr">
        <is>
          <t>One-off awareness at hiring; staff unable to name the reporting procedure during the audit.</t>
        </is>
      </c>
      <c r="L15" s="8" t="inlineStr">
        <is>
          <t>NIST CSF 2.0 PR.AT-01 · ISO/IEC 27002 6.3</t>
        </is>
      </c>
      <c r="N15" t="inlineStr">
        <is>
          <t>Run awareness at onboarding plus a yearly campaign (with a phishing test) and track participation.</t>
        </is>
      </c>
      <c r="O15" t="n">
        <v>2</v>
      </c>
    </row>
    <row r="16" ht="75" customHeight="1">
      <c r="A16" s="8" t="inlineStr">
        <is>
          <t>7.4</t>
        </is>
      </c>
      <c r="B16" s="8" t="inlineStr">
        <is>
          <t>Support</t>
        </is>
      </c>
      <c r="C16" s="8" t="inlineStr">
        <is>
          <t>Is security communication (internal and external) organised?</t>
        </is>
      </c>
      <c r="D16" s="8" t="inlineStr">
        <is>
          <t>Who communicates what, when, to whom and how, including to authorities and customers during an incident.</t>
        </is>
      </c>
      <c r="E16" s="9" t="n"/>
      <c r="F16" s="8">
        <f>IF(ISNUMBER(E16),CHOOSE(E16+1,"None","Initial","Partial","Defined","Managed","Optimised"),"")</f>
        <v/>
      </c>
      <c r="G16" s="10" t="n"/>
      <c r="H16" s="8">
        <f>IF(AND(ISNUMBER(E16),E16&lt;3),N16,"")</f>
        <v/>
      </c>
      <c r="I16" s="8">
        <f>IF(AND(ISNUMBER(E16),E16&lt;3),(3-E16)*O16,"")</f>
        <v/>
      </c>
      <c r="J16" s="8" t="inlineStr">
        <is>
          <t>Communication plan (topic, sender, recipient, channel, frequency), crisis directory, notification templates.</t>
        </is>
      </c>
      <c r="K16" s="8" t="inlineStr">
        <is>
          <t>Nobody knows who notifies the supervisory authority or CSIRT; notification deadlines (24h, 72h) unknown.</t>
        </is>
      </c>
      <c r="L16" s="8" t="inlineStr">
        <is>
          <t>NIST CSF 2.0 RS.CO, GV.OC</t>
        </is>
      </c>
      <c r="N16" t="inlineStr">
        <is>
          <t>Write a security communication plan, especially for incidents (authorities, customers, press).</t>
        </is>
      </c>
      <c r="O16" t="n">
        <v>1</v>
      </c>
    </row>
    <row r="17" ht="75" customHeight="1">
      <c r="A17" s="8" t="inlineStr">
        <is>
          <t>7.5</t>
        </is>
      </c>
      <c r="B17" s="8" t="inlineStr">
        <is>
          <t>Support</t>
        </is>
      </c>
      <c r="C17" s="8" t="inlineStr">
        <is>
          <t>Are ISMS documents controlled (versions, approval, access, retention)?</t>
        </is>
      </c>
      <c r="D17" s="8" t="inlineStr">
        <is>
          <t>A document repository with versions, dates, approvers, access rights and retention periods.</t>
        </is>
      </c>
      <c r="E17" s="9" t="n"/>
      <c r="F17" s="8">
        <f>IF(ISNUMBER(E17),CHOOSE(E17+1,"None","Initial","Partial","Defined","Managed","Optimised"),"")</f>
        <v/>
      </c>
      <c r="G17" s="10" t="n"/>
      <c r="H17" s="8">
        <f>IF(AND(ISNUMBER(E17),E17&lt;3),N17,"")</f>
        <v/>
      </c>
      <c r="I17" s="8">
        <f>IF(AND(ISNUMBER(E17),E17&lt;3),(3-E17)*O17,"")</f>
        <v/>
      </c>
      <c r="J17" s="8" t="inlineStr">
        <is>
          <t>Master document list, version history, approval workflow, retention rules.</t>
        </is>
      </c>
      <c r="K17" s="8" t="inlineStr">
        <is>
          <t>Several versions of the same procedure in circulation; external documents (standards, contracts) not controlled.</t>
        </is>
      </c>
      <c r="L17" s="8" t="inlineStr">
        <is>
          <t>ISO/IEC 27002 5.33, 5.37</t>
        </is>
      </c>
      <c r="N17" t="inlineStr">
        <is>
          <t>Centralise ISMS documents in a single space with versioning and an approval workflow.</t>
        </is>
      </c>
      <c r="O17" t="n">
        <v>2</v>
      </c>
    </row>
    <row r="18" ht="75" customHeight="1">
      <c r="A18" s="8" t="inlineStr">
        <is>
          <t>8.1</t>
        </is>
      </c>
      <c r="B18" s="8" t="inlineStr">
        <is>
          <t>Operation</t>
        </is>
      </c>
      <c r="C18" s="8" t="inlineStr">
        <is>
          <t>Are security processes controlled, including those outsourced to providers?</t>
        </is>
      </c>
      <c r="D18" s="8" t="inlineStr">
        <is>
          <t>Procedures applied, changes controlled and providers monitored (contracts, reviews, metrics).</t>
        </is>
      </c>
      <c r="E18" s="9" t="n"/>
      <c r="F18" s="8">
        <f>IF(ISNUMBER(E18),CHOOSE(E18+1,"None","Initial","Partial","Defined","Managed","Optimised"),"")</f>
        <v/>
      </c>
      <c r="G18" s="10" t="n"/>
      <c r="H18" s="8">
        <f>IF(AND(ISNUMBER(E18),E18&lt;3),N18,"")</f>
        <v/>
      </c>
      <c r="I18" s="8">
        <f>IF(AND(ISNUMBER(E18),E18&lt;3),(3-E18)*O18,"")</f>
        <v/>
      </c>
      <c r="J18" s="8" t="inlineStr">
        <is>
          <t>Operating procedures, change log, provider service reviews, SOC 2 or ISAE 3402 reports.</t>
        </is>
      </c>
      <c r="K18" s="8" t="inlineStr">
        <is>
          <t>Managed services not monitored; production changes without approval; outdated procedures.</t>
        </is>
      </c>
      <c r="L18" s="8" t="inlineStr">
        <is>
          <t>NIST CSF 2.0 GV.SC · ISO/IEC 27002 5.19-5.22, 8.32</t>
        </is>
      </c>
      <c r="N18" t="inlineStr">
        <is>
          <t>Identify outsourced processes that affect security and define how you control them (clauses, reviews).</t>
        </is>
      </c>
      <c r="O18" t="n">
        <v>2</v>
      </c>
    </row>
    <row r="19" ht="75" customHeight="1">
      <c r="A19" s="8" t="inlineStr">
        <is>
          <t>8.2</t>
        </is>
      </c>
      <c r="B19" s="8" t="inlineStr">
        <is>
          <t>Operation</t>
        </is>
      </c>
      <c r="C19" s="8" t="inlineStr">
        <is>
          <t>Is risk assessment performed at planned intervals and when changes occur?</t>
        </is>
      </c>
      <c r="D19" s="8" t="inlineStr">
        <is>
          <t>A dated risk assessment, updated at least yearly and after any significant change.</t>
        </is>
      </c>
      <c r="E19" s="9" t="n"/>
      <c r="F19" s="8">
        <f>IF(ISNUMBER(E19),CHOOSE(E19+1,"None","Initial","Partial","Defined","Managed","Optimised"),"")</f>
        <v/>
      </c>
      <c r="G19" s="10" t="n"/>
      <c r="H19" s="8">
        <f>IF(AND(ISNUMBER(E19),E19&lt;3),N19,"")</f>
        <v/>
      </c>
      <c r="I19" s="8">
        <f>IF(AND(ISNUMBER(E19),E19&lt;3),(3-E19)*O19,"")</f>
        <v/>
      </c>
      <c r="J19" s="8" t="inlineStr">
        <is>
          <t>Successive dated risk assessments, documented reassessment triggers.</t>
        </is>
      </c>
      <c r="K19" s="8" t="inlineStr">
        <is>
          <t>Last assessment more than 18 months old; new critical systems or suppliers missing from the assessment.</t>
        </is>
      </c>
      <c r="L19" s="8" t="inlineStr">
        <is>
          <t>NIST CSF 2.0 ID.RA · ISO/IEC 27005:2022 §7, §9</t>
        </is>
      </c>
      <c r="N19" t="inlineStr">
        <is>
          <t>Schedule a yearly review of the risk assessment and an update after each major change.</t>
        </is>
      </c>
      <c r="O19" t="n">
        <v>3</v>
      </c>
    </row>
    <row r="20" ht="75" customHeight="1">
      <c r="A20" s="8" t="inlineStr">
        <is>
          <t>8.3</t>
        </is>
      </c>
      <c r="B20" s="8" t="inlineStr">
        <is>
          <t>Operation</t>
        </is>
      </c>
      <c r="C20" s="8" t="inlineStr">
        <is>
          <t>Is the risk treatment plan actually implemented and tracked?</t>
        </is>
      </c>
      <c r="D20" s="8" t="inlineStr">
        <is>
          <t>Actions with owners and deadlines, progress tracking and evidence of completion.</t>
        </is>
      </c>
      <c r="E20" s="9" t="n"/>
      <c r="F20" s="8">
        <f>IF(ISNUMBER(E20),CHOOSE(E20+1,"None","Initial","Partial","Defined","Managed","Optimised"),"")</f>
        <v/>
      </c>
      <c r="G20" s="10" t="n"/>
      <c r="H20" s="8">
        <f>IF(AND(ISNUMBER(E20),E20&lt;3),N20,"")</f>
        <v/>
      </c>
      <c r="I20" s="8">
        <f>IF(AND(ISNUMBER(E20),E20&lt;3),(3-E20)*O20,"")</f>
        <v/>
      </c>
      <c r="J20" s="8" t="inlineStr">
        <is>
          <t>Treatment plan tracking (GRC tool or spreadsheet), closure evidence, meeting minutes.</t>
        </is>
      </c>
      <c r="K20" s="8" t="inlineStr">
        <is>
          <t>Overdue actions with no new deadline or decision; closures declared without evidence.</t>
        </is>
      </c>
      <c r="L20" s="8" t="inlineStr">
        <is>
          <t>NIST CSF 2.0 ID.RA-06 · ISO/IEC 27005:2022 §8</t>
        </is>
      </c>
      <c r="N20" t="inlineStr">
        <is>
          <t>Track the treatment plan in a monthly meeting: progress, delays, decisions.</t>
        </is>
      </c>
      <c r="O20" t="n">
        <v>2</v>
      </c>
    </row>
    <row r="21" ht="75" customHeight="1">
      <c r="A21" s="8" t="inlineStr">
        <is>
          <t>9.1</t>
        </is>
      </c>
      <c r="B21" s="8" t="inlineStr">
        <is>
          <t>Evaluation</t>
        </is>
      </c>
      <c r="C21" s="8" t="inlineStr">
        <is>
          <t>Do you measure security effectiveness with metrics?</t>
        </is>
      </c>
      <c r="D21" s="8" t="inlineStr">
        <is>
          <t>Defined metrics (what, how, when, who analyses) presented regularly to management.</t>
        </is>
      </c>
      <c r="E21" s="9" t="n"/>
      <c r="F21" s="8">
        <f>IF(ISNUMBER(E21),CHOOSE(E21+1,"None","Initial","Partial","Defined","Managed","Optimised"),"")</f>
        <v/>
      </c>
      <c r="G21" s="10" t="n"/>
      <c r="H21" s="8">
        <f>IF(AND(ISNUMBER(E21),E21&lt;3),N21,"")</f>
        <v/>
      </c>
      <c r="I21" s="8">
        <f>IF(AND(ISNUMBER(E21),E21&lt;3),(3-E21)*O21,"")</f>
        <v/>
      </c>
      <c r="J21" s="8" t="inlineStr">
        <is>
          <t>Metric sheets (definition, source, frequency, threshold), dashboard, trend analysis.</t>
        </is>
      </c>
      <c r="K21" s="8" t="inlineStr">
        <is>
          <t>Metrics collected but never analysed; only activity metrics, no effectiveness metrics.</t>
        </is>
      </c>
      <c r="L21" s="8" t="inlineStr">
        <is>
          <t>NIST CSF 2.0 GV.OV-03, ID.IM</t>
        </is>
      </c>
      <c r="N21" t="inlineStr">
        <is>
          <t>Define 5 to 10 metrics (patching, MFA, incidents, awareness) and a quarterly dashboard.</t>
        </is>
      </c>
      <c r="O21" t="n">
        <v>2</v>
      </c>
    </row>
    <row r="22" ht="75" customHeight="1">
      <c r="A22" s="8" t="inlineStr">
        <is>
          <t>9.2</t>
        </is>
      </c>
      <c r="B22" s="8" t="inlineStr">
        <is>
          <t>Evaluation</t>
        </is>
      </c>
      <c r="C22" s="8" t="inlineStr">
        <is>
          <t>Does an internal audit programme cover the whole ISMS?</t>
        </is>
      </c>
      <c r="D22" s="8" t="inlineStr">
        <is>
          <t>A multi-year programme, auditors independent from what they audit, reports and follow-up.</t>
        </is>
      </c>
      <c r="E22" s="9" t="n"/>
      <c r="F22" s="8">
        <f>IF(ISNUMBER(E22),CHOOSE(E22+1,"None","Initial","Partial","Defined","Managed","Optimised"),"")</f>
        <v/>
      </c>
      <c r="G22" s="10" t="n"/>
      <c r="H22" s="8">
        <f>IF(AND(ISNUMBER(E22),E22&lt;3),N22,"")</f>
        <v/>
      </c>
      <c r="I22" s="8">
        <f>IF(AND(ISNUMBER(E22),E22&lt;3),(3-E22)*O22,"")</f>
        <v/>
      </c>
      <c r="J22" s="8" t="inlineStr">
        <is>
          <t>3-year audit programme, audit plans and reports, auditor qualifications, finding follow-up.</t>
        </is>
      </c>
      <c r="K22" s="8" t="inlineStr">
        <is>
          <t>Internal audit performed by the CISO on their own processes; Annex A not covered; findings not followed up.</t>
        </is>
      </c>
      <c r="L22" s="8" t="inlineStr">
        <is>
          <t>ISO 19011 · ISO/IEC 27007 · NIST CSF 2.0 ID.IM-02</t>
        </is>
      </c>
      <c r="N22" t="inlineStr">
        <is>
          <t>Plan an internal audit covering clauses 4 to 10 and Annex A over the cycle, performed by an independent person.</t>
        </is>
      </c>
      <c r="O22" t="n">
        <v>3</v>
      </c>
    </row>
    <row r="23" ht="75" customHeight="1">
      <c r="A23" s="8" t="inlineStr">
        <is>
          <t>9.3</t>
        </is>
      </c>
      <c r="B23" s="8" t="inlineStr">
        <is>
          <t>Evaluation</t>
        </is>
      </c>
      <c r="C23" s="8" t="inlineStr">
        <is>
          <t>Does top management review the ISMS at planned intervals?</t>
        </is>
      </c>
      <c r="D23" s="8" t="inlineStr">
        <is>
          <t>A management review at least yearly, with the expected inputs (audits, risks, metrics) and written decisions.</t>
        </is>
      </c>
      <c r="E23" s="9" t="n"/>
      <c r="F23" s="8">
        <f>IF(ISNUMBER(E23),CHOOSE(E23+1,"None","Initial","Partial","Defined","Managed","Optimised"),"")</f>
        <v/>
      </c>
      <c r="G23" s="10" t="n"/>
      <c r="H23" s="8">
        <f>IF(AND(ISNUMBER(E23),E23&lt;3),N23,"")</f>
        <v/>
      </c>
      <c r="I23" s="8">
        <f>IF(AND(ISNUMBER(E23),E23&lt;3),(3-E23)*O23,"")</f>
        <v/>
      </c>
      <c r="J23" s="8" t="inlineStr">
        <is>
          <t>Management review agenda and minutes covering all required inputs, decisions and resources.</t>
        </is>
      </c>
      <c r="K23" s="8" t="inlineStr">
        <is>
          <t>Management review reduced to a presentation with no decision; missing inputs (interested party feedback, audit results).</t>
        </is>
      </c>
      <c r="L23" s="8" t="inlineStr">
        <is>
          <t>NIST CSF 2.0 GV.OV</t>
        </is>
      </c>
      <c r="N23" t="inlineStr">
        <is>
          <t>Hold a yearly management review with a standard agenda and minutes recording decisions.</t>
        </is>
      </c>
      <c r="O23" t="n">
        <v>3</v>
      </c>
    </row>
    <row r="24" ht="75" customHeight="1">
      <c r="A24" s="8" t="inlineStr">
        <is>
          <t>10.1</t>
        </is>
      </c>
      <c r="B24" s="8" t="inlineStr">
        <is>
          <t>Improvement</t>
        </is>
      </c>
      <c r="C24" s="8" t="inlineStr">
        <is>
          <t>Can you show that the ISMS improves year on year?</t>
        </is>
      </c>
      <c r="D24" s="8" t="inlineStr">
        <is>
          <t>Visible progress: improving metrics, closed actions, rising maturity.</t>
        </is>
      </c>
      <c r="E24" s="9" t="n"/>
      <c r="F24" s="8">
        <f>IF(ISNUMBER(E24),CHOOSE(E24+1,"None","Initial","Partial","Defined","Managed","Optimised"),"")</f>
        <v/>
      </c>
      <c r="G24" s="10" t="n"/>
      <c r="H24" s="8">
        <f>IF(AND(ISNUMBER(E24),E24&lt;3),N24,"")</f>
        <v/>
      </c>
      <c r="I24" s="8">
        <f>IF(AND(ISNUMBER(E24),E24&lt;3),(3-E24)*O24,"")</f>
        <v/>
      </c>
      <c r="J24" s="8" t="inlineStr">
        <is>
          <t>Improvement log, comparison of metrics and maturity over several years.</t>
        </is>
      </c>
      <c r="K24" s="8" t="inlineStr">
        <is>
          <t>Same audit findings year after year; no trace of voluntary improvement outside audits.</t>
        </is>
      </c>
      <c r="L24" s="8" t="inlineStr">
        <is>
          <t>NIST CSF 2.0 ID.IM</t>
        </is>
      </c>
      <c r="N24" t="inlineStr">
        <is>
          <t>Keep an improvement log and compare metrics year on year.</t>
        </is>
      </c>
      <c r="O24" t="n">
        <v>1</v>
      </c>
    </row>
    <row r="25" ht="75" customHeight="1">
      <c r="A25" s="8" t="inlineStr">
        <is>
          <t>10.2</t>
        </is>
      </c>
      <c r="B25" s="8" t="inlineStr">
        <is>
          <t>Improvement</t>
        </is>
      </c>
      <c r="C25" s="8" t="inlineStr">
        <is>
          <t>Are nonconformities corrected, analysed and followed up until effective?</t>
        </is>
      </c>
      <c r="D25" s="8" t="inlineStr">
        <is>
          <t>A nonconformity log with correction, root cause analysis, corrective action and effectiveness check.</t>
        </is>
      </c>
      <c r="E25" s="9" t="n"/>
      <c r="F25" s="8">
        <f>IF(ISNUMBER(E25),CHOOSE(E25+1,"None","Initial","Partial","Defined","Managed","Optimised"),"")</f>
        <v/>
      </c>
      <c r="G25" s="10" t="n"/>
      <c r="H25" s="8">
        <f>IF(AND(ISNUMBER(E25),E25&lt;3),N25,"")</f>
        <v/>
      </c>
      <c r="I25" s="8">
        <f>IF(AND(ISNUMBER(E25),E25&lt;3),(3-E25)*O25,"")</f>
        <v/>
      </c>
      <c r="J25" s="8" t="inlineStr">
        <is>
          <t>Nonconformity log (description, root cause, action, owner, effectiveness check).</t>
        </is>
      </c>
      <c r="K25" s="8" t="inlineStr">
        <is>
          <t>Immediate fix without root cause analysis; effectiveness never checked; same gap reappearing at the next check.</t>
        </is>
      </c>
      <c r="L25" s="8" t="inlineStr">
        <is>
          <t>NIST CSF 2.0 ID.IM</t>
        </is>
      </c>
      <c r="N25" t="inlineStr">
        <is>
          <t>Create a log of nonconformities and corrective actions, reviewed monthly.</t>
        </is>
      </c>
      <c r="O25" t="n">
        <v>2</v>
      </c>
    </row>
    <row r="26" ht="75" customHeight="1">
      <c r="A26" s="8" t="inlineStr">
        <is>
          <t>A.5.9-5.14</t>
        </is>
      </c>
      <c r="B26" s="8" t="inlineStr">
        <is>
          <t>Organisational controls</t>
        </is>
      </c>
      <c r="C26" s="8" t="inlineStr">
        <is>
          <t>Are assets inventoried, classified and protected according to sensitivity?</t>
        </is>
      </c>
      <c r="D26" s="8" t="inlineStr">
        <is>
          <t>An inventory with owners, a classification scheme and handling and transfer rules.</t>
        </is>
      </c>
      <c r="E26" s="9" t="n"/>
      <c r="F26" s="8">
        <f>IF(ISNUMBER(E26),CHOOSE(E26+1,"None","Initial","Partial","Defined","Managed","Optimised"),"")</f>
        <v/>
      </c>
      <c r="G26" s="10" t="n"/>
      <c r="H26" s="8">
        <f>IF(AND(ISNUMBER(E26),E26&lt;3),N26,"")</f>
        <v/>
      </c>
      <c r="I26" s="8">
        <f>IF(AND(ISNUMBER(E26),E26&lt;3),(3-E26)*O26,"")</f>
        <v/>
      </c>
      <c r="J26" s="8" t="inlineStr">
        <is>
          <t>Inventory (CMDB or spreadsheet) with owner and classification, classification policy, labelling and transfer rules.</t>
        </is>
      </c>
      <c r="K26" s="8" t="inlineStr">
        <is>
          <t>Inventory limited to hardware; data and SaaS applications missing; classification defined but never applied.</t>
        </is>
      </c>
      <c r="L26" s="8" t="inlineStr">
        <is>
          <t>NIST CSF 2.0 ID.AM, PR.DS · ISO/IEC 27002 5.9-5.14</t>
        </is>
      </c>
      <c r="N26" t="inlineStr">
        <is>
          <t>Build the asset inventory with owners and a simple classification (public, internal, confidential).</t>
        </is>
      </c>
      <c r="O26" t="n">
        <v>2</v>
      </c>
    </row>
    <row r="27" ht="75" customHeight="1">
      <c r="A27" s="8" t="inlineStr">
        <is>
          <t>A.5.19-5.23</t>
        </is>
      </c>
      <c r="B27" s="8" t="inlineStr">
        <is>
          <t>Organisational controls</t>
        </is>
      </c>
      <c r="C27" s="8" t="inlineStr">
        <is>
          <t>Are suppliers and cloud services governed and monitored for security?</t>
        </is>
      </c>
      <c r="D27" s="8" t="inlineStr">
        <is>
          <t>Requirements in contracts, assessment before signing and monitoring based on criticality.</t>
        </is>
      </c>
      <c r="E27" s="9" t="n"/>
      <c r="F27" s="8">
        <f>IF(ISNUMBER(E27),CHOOSE(E27+1,"None","Initial","Partial","Defined","Managed","Optimised"),"")</f>
        <v/>
      </c>
      <c r="G27" s="10" t="n"/>
      <c r="H27" s="8">
        <f>IF(AND(ISNUMBER(E27),E27&lt;3),N27,"")</f>
        <v/>
      </c>
      <c r="I27" s="8">
        <f>IF(AND(ISNUMBER(E27),E27&lt;3),(3-E27)*O27,"")</f>
        <v/>
      </c>
      <c r="J27" s="8" t="inlineStr">
        <is>
          <t>Supplier list with criticality, questionnaires or assurance reports (SOC 2, ISO 27001), security clauses, cloud exit plan.</t>
        </is>
      </c>
      <c r="K27" s="8" t="inlineStr">
        <is>
          <t>Critical suppliers never assessed; no audit or incident notification clause; reliance on a single host with no exit plan.</t>
        </is>
      </c>
      <c r="L27" s="8" t="inlineStr">
        <is>
          <t>NIST CSF 2.0 GV.SC · ISO/IEC 27002 5.19-5.23 · ISO/IEC 27036</t>
        </is>
      </c>
      <c r="N27" t="inlineStr">
        <is>
          <t>Rank suppliers by criticality and send them a tailored security questionnaire (tool available on this site).</t>
        </is>
      </c>
      <c r="O27" t="n">
        <v>2</v>
      </c>
    </row>
    <row r="28" ht="75" customHeight="1">
      <c r="A28" s="8" t="inlineStr">
        <is>
          <t>A.5.24-5.30</t>
        </is>
      </c>
      <c r="B28" s="8" t="inlineStr">
        <is>
          <t>Organisational controls</t>
        </is>
      </c>
      <c r="C28" s="8" t="inlineStr">
        <is>
          <t>Can you handle an incident and keep critical activities running?</t>
        </is>
      </c>
      <c r="D28" s="8" t="inlineStr">
        <is>
          <t>A tested incident procedure, known notification duties and an exercised continuity plan.</t>
        </is>
      </c>
      <c r="E28" s="9" t="n"/>
      <c r="F28" s="8">
        <f>IF(ISNUMBER(E28),CHOOSE(E28+1,"None","Initial","Partial","Defined","Managed","Optimised"),"")</f>
        <v/>
      </c>
      <c r="G28" s="10" t="n"/>
      <c r="H28" s="8">
        <f>IF(AND(ISNUMBER(E28),E28&lt;3),N28,"")</f>
        <v/>
      </c>
      <c r="I28" s="8">
        <f>IF(AND(ISNUMBER(E28),E28&lt;3),(3-E28)*O28,"")</f>
        <v/>
      </c>
      <c r="J28" s="8" t="inlineStr">
        <is>
          <t>Incident procedure with severity levels, incident log, lessons learned, BIA, BCP/DRP, exercise reports.</t>
        </is>
      </c>
      <c r="K28" s="8" t="inlineStr">
        <is>
          <t>No exercise since the BCP was written; RTO/RPO not aligned with actual backups; NIS2 and GDPR notification duties ignored.</t>
        </is>
      </c>
      <c r="L28" s="8" t="inlineStr">
        <is>
          <t>NIST CSF 2.0 RS.MA, RC.RP, PR.IR · ISO/IEC 27002 5.24-5.30 · ISO/IEC 27035 · ISO 22301</t>
        </is>
      </c>
      <c r="N28" t="inlineStr">
        <is>
          <t>Write the incident procedure (who to call, notification deadlines) and run one crisis exercise per year.</t>
        </is>
      </c>
      <c r="O28" t="n">
        <v>3</v>
      </c>
    </row>
    <row r="29" ht="75" customHeight="1">
      <c r="A29" s="8" t="inlineStr">
        <is>
          <t>A.6.1-6.2</t>
        </is>
      </c>
      <c r="B29" s="8" t="inlineStr">
        <is>
          <t>People controls</t>
        </is>
      </c>
      <c r="C29" s="8" t="inlineStr">
        <is>
          <t>Do hiring and contracts include security (screening, confidentiality)?</t>
        </is>
      </c>
      <c r="D29" s="8" t="inlineStr">
        <is>
          <t>Proportionate pre-employment checks and signed confidentiality clauses.</t>
        </is>
      </c>
      <c r="E29" s="9" t="n"/>
      <c r="F29" s="8">
        <f>IF(ISNUMBER(E29),CHOOSE(E29+1,"None","Initial","Partial","Defined","Managed","Optimised"),"")</f>
        <v/>
      </c>
      <c r="G29" s="10" t="n"/>
      <c r="H29" s="8">
        <f>IF(AND(ISNUMBER(E29),E29&lt;3),N29,"")</f>
        <v/>
      </c>
      <c r="I29" s="8">
        <f>IF(AND(ISNUMBER(E29),E29&lt;3),(3-E29)*O29,"")</f>
        <v/>
      </c>
      <c r="J29" s="8" t="inlineStr">
        <is>
          <t>Hiring procedure, contracts and amendments with security clauses, signed confidentiality undertakings.</t>
        </is>
      </c>
      <c r="K29" s="8" t="inlineStr">
        <is>
          <t>Contractors and interns without confidentiality undertakings; checks not proportionate to sensitive roles.</t>
        </is>
      </c>
      <c r="L29" s="8" t="inlineStr">
        <is>
          <t>NIST CSF 2.0 GV.RR-04 · ISO/IEC 27002 6.1, 6.2, 6.6</t>
        </is>
      </c>
      <c r="N29" t="inlineStr">
        <is>
          <t>Add a confidentiality and security clause to contracts and define checks per job type.</t>
        </is>
      </c>
      <c r="O29" t="n">
        <v>1</v>
      </c>
    </row>
    <row r="30" ht="75" customHeight="1">
      <c r="A30" s="8" t="inlineStr">
        <is>
          <t>A.6.3</t>
        </is>
      </c>
      <c r="B30" s="8" t="inlineStr">
        <is>
          <t>People controls</t>
        </is>
      </c>
      <c r="C30" s="8" t="inlineStr">
        <is>
          <t>Do you regularly train and raise awareness among all staff?</t>
        </is>
      </c>
      <c r="D30" s="8" t="inlineStr">
        <is>
          <t>A yearly programme, content tailored to roles and results tracking.</t>
        </is>
      </c>
      <c r="E30" s="9" t="n"/>
      <c r="F30" s="8">
        <f>IF(ISNUMBER(E30),CHOOSE(E30+1,"None","Initial","Partial","Defined","Managed","Optimised"),"")</f>
        <v/>
      </c>
      <c r="G30" s="10" t="n"/>
      <c r="H30" s="8">
        <f>IF(AND(ISNUMBER(E30),E30&lt;3),N30,"")</f>
        <v/>
      </c>
      <c r="I30" s="8">
        <f>IF(AND(ISNUMBER(E30),E30&lt;3),(3-E30)*O30,"")</f>
        <v/>
      </c>
      <c r="J30" s="8" t="inlineStr">
        <is>
          <t>Yearly programme, modules per audience (management, admins, developers), tracking statistics.</t>
        </is>
      </c>
      <c r="K30" s="8" t="inlineStr">
        <is>
          <t>Same content for everyone; admins and developers without specific technical training.</t>
        </is>
      </c>
      <c r="L30" s="8" t="inlineStr">
        <is>
          <t>NIST CSF 2.0 PR.AT · ISO/IEC 27002 6.3</t>
        </is>
      </c>
      <c r="N30" t="inlineStr">
        <is>
          <t>Set up a yearly awareness programme with short modules and tracking per department.</t>
        </is>
      </c>
      <c r="O30" t="n">
        <v>2</v>
      </c>
    </row>
    <row r="31" ht="75" customHeight="1">
      <c r="A31" s="8" t="inlineStr">
        <is>
          <t>A.6.5-6.8</t>
        </is>
      </c>
      <c r="B31" s="8" t="inlineStr">
        <is>
          <t>People controls</t>
        </is>
      </c>
      <c r="C31" s="8" t="inlineStr">
        <is>
          <t>Are departures, remote working and event reporting governed?</t>
        </is>
      </c>
      <c r="D31" s="8" t="inlineStr">
        <is>
          <t>Access removed on departure, remote working rules, a simple channel to report security events.</t>
        </is>
      </c>
      <c r="E31" s="9" t="n"/>
      <c r="F31" s="8">
        <f>IF(ISNUMBER(E31),CHOOSE(E31+1,"None","Initial","Partial","Defined","Managed","Optimised"),"")</f>
        <v/>
      </c>
      <c r="G31" s="10" t="n"/>
      <c r="H31" s="8">
        <f>IF(AND(ISNUMBER(E31),E31&lt;3),N31,"")</f>
        <v/>
      </c>
      <c r="I31" s="8">
        <f>IF(AND(ISNUMBER(E31),E31&lt;3),(3-E31)*O31,"")</f>
        <v/>
      </c>
      <c r="J31" s="8" t="inlineStr">
        <is>
          <t>Leaver checklist, HR to directory reconciliation, remote working charter, reporting form or address.</t>
        </is>
      </c>
      <c r="K31" s="8" t="inlineStr">
        <is>
          <t>Accounts still active weeks after departure; no report received in the year (a sign the channel is unknown).</t>
        </is>
      </c>
      <c r="L31" s="8" t="inlineStr">
        <is>
          <t>NIST CSF 2.0 PR.AA, DE.AE · ISO/IEC 27002 6.5, 6.7, 6.8</t>
        </is>
      </c>
      <c r="N31" t="inlineStr">
        <is>
          <t>Formalise the leaver process (access removed the same day) and a reporting channel everyone knows.</t>
        </is>
      </c>
      <c r="O31" t="n">
        <v>2</v>
      </c>
    </row>
    <row r="32" ht="75" customHeight="1">
      <c r="A32" s="8" t="inlineStr">
        <is>
          <t>A.7.1-7.4</t>
        </is>
      </c>
      <c r="B32" s="8" t="inlineStr">
        <is>
          <t>Physical controls</t>
        </is>
      </c>
      <c r="C32" s="8" t="inlineStr">
        <is>
          <t>Is physical access to premises and technical rooms controlled?</t>
        </is>
      </c>
      <c r="D32" s="8" t="inlineStr">
        <is>
          <t>Defined zones, named access, escorted visitors and appropriate monitoring.</t>
        </is>
      </c>
      <c r="E32" s="9" t="n"/>
      <c r="F32" s="8">
        <f>IF(ISNUMBER(E32),CHOOSE(E32+1,"None","Initial","Partial","Defined","Managed","Optimised"),"")</f>
        <v/>
      </c>
      <c r="G32" s="10" t="n"/>
      <c r="H32" s="8">
        <f>IF(AND(ISNUMBER(E32),E32&lt;3),N32,"")</f>
        <v/>
      </c>
      <c r="I32" s="8">
        <f>IF(AND(ISNUMBER(E32),E32&lt;3),(3-E32)*O32,"")</f>
        <v/>
      </c>
      <c r="J32" s="8" t="inlineStr">
        <is>
          <t>Zone plan, access control logs, visitor register, badge review, CCTV.</t>
        </is>
      </c>
      <c r="K32" s="8" t="inlineStr">
        <is>
          <t>Server room open to cleaning staff without escort; former employees' badges still active.</t>
        </is>
      </c>
      <c r="L32" s="8" t="inlineStr">
        <is>
          <t>NIST CSF 2.0 PR.AA-06 · ISO/IEC 27002 7.1-7.4</t>
        </is>
      </c>
      <c r="N32" t="inlineStr">
        <is>
          <t>Restrict access to technical rooms to a named list reviewed every six months.</t>
        </is>
      </c>
      <c r="O32" t="n">
        <v>2</v>
      </c>
    </row>
    <row r="33" ht="75" customHeight="1">
      <c r="A33" s="8" t="inlineStr">
        <is>
          <t>A.7.5-7.13</t>
        </is>
      </c>
      <c r="B33" s="8" t="inlineStr">
        <is>
          <t>Physical controls</t>
        </is>
      </c>
      <c r="C33" s="8" t="inlineStr">
        <is>
          <t>Is equipment protected (power, cooling, clear desk, maintenance)?</t>
        </is>
      </c>
      <c r="D33" s="8" t="inlineStr">
        <is>
          <t>UPS, cooling, fire protection, clear desk rule and tracked maintenance.</t>
        </is>
      </c>
      <c r="E33" s="9" t="n"/>
      <c r="F33" s="8">
        <f>IF(ISNUMBER(E33),CHOOSE(E33+1,"None","Initial","Partial","Defined","Managed","Optimised"),"")</f>
        <v/>
      </c>
      <c r="G33" s="10" t="n"/>
      <c r="H33" s="8">
        <f>IF(AND(ISNUMBER(E33),E33&lt;3),N33,"")</f>
        <v/>
      </c>
      <c r="I33" s="8">
        <f>IF(AND(ISNUMBER(E33),E33&lt;3),(3-E33)*O33,"")</f>
        <v/>
      </c>
      <c r="J33" s="8" t="inlineStr">
        <is>
          <t>Maintenance contracts, UPS and generator tests, temperature readings, clear desk checks.</t>
        </is>
      </c>
      <c r="K33" s="8" t="inlineStr">
        <is>
          <t>UPS never tested; single cooling unit with no redundancy; sensitive documents left on printers.</t>
        </is>
      </c>
      <c r="L33" s="8" t="inlineStr">
        <is>
          <t>NIST CSF 2.0 PR.IR · ISO/IEC 27002 7.5-7.13</t>
        </is>
      </c>
      <c r="N33" t="inlineStr">
        <is>
          <t>Check protection of critical equipment (UPS, cooling) and share the clear desk and clear screen rule.</t>
        </is>
      </c>
      <c r="O33" t="n">
        <v>1</v>
      </c>
    </row>
    <row r="34" ht="75" customHeight="1">
      <c r="A34" s="8" t="inlineStr">
        <is>
          <t>A.7.10, 7.14</t>
        </is>
      </c>
      <c r="B34" s="8" t="inlineStr">
        <is>
          <t>Physical controls</t>
        </is>
      </c>
      <c r="C34" s="8" t="inlineStr">
        <is>
          <t>Are storage media and disposed equipment wiped or destroyed securely?</t>
        </is>
      </c>
      <c r="D34" s="8" t="inlineStr">
        <is>
          <t>Encrypted removable media, certified wiping or destruction with evidence.</t>
        </is>
      </c>
      <c r="E34" s="9" t="n"/>
      <c r="F34" s="8">
        <f>IF(ISNUMBER(E34),CHOOSE(E34+1,"None","Initial","Partial","Defined","Managed","Optimised"),"")</f>
        <v/>
      </c>
      <c r="G34" s="10" t="n"/>
      <c r="H34" s="8">
        <f>IF(AND(ISNUMBER(E34),E34&lt;3),N34,"")</f>
        <v/>
      </c>
      <c r="I34" s="8">
        <f>IF(AND(ISNUMBER(E34),E34&lt;3),(3-E34)*O34,"")</f>
        <v/>
      </c>
      <c r="J34" s="8" t="inlineStr">
        <is>
          <t>Removable media policy, encryption (BitLocker, FileVault), wiping or destruction certificates.</t>
        </is>
      </c>
      <c r="K34" s="8" t="inlineStr">
        <is>
          <t>Laptops recycled without certified wiping; unencrypted USB drives allowed for sensitive data.</t>
        </is>
      </c>
      <c r="L34" s="8" t="inlineStr">
        <is>
          <t>NIST CSF 2.0 PR.DS · ISO/IEC 27002 7.10, 7.14 · NIST SP 800-88</t>
        </is>
      </c>
      <c r="N34" t="inlineStr">
        <is>
          <t>Require encryption of removable media and a destruction provider that issues certificates.</t>
        </is>
      </c>
      <c r="O34" t="n">
        <v>2</v>
      </c>
    </row>
    <row r="35" ht="75" customHeight="1">
      <c r="A35" s="8" t="inlineStr">
        <is>
          <t>A.8.2-8.5</t>
        </is>
      </c>
      <c r="B35" s="8" t="inlineStr">
        <is>
          <t>Technological controls</t>
        </is>
      </c>
      <c r="C35" s="8" t="inlineStr">
        <is>
          <t>Are identities and access controlled (MFA, privileges, reviews)?</t>
        </is>
      </c>
      <c r="D35" s="8" t="inlineStr">
        <is>
          <t>MFA on sensitive and remote access, limited and logged privileged accounts, access review at least yearly.</t>
        </is>
      </c>
      <c r="E35" s="9" t="n"/>
      <c r="F35" s="8">
        <f>IF(ISNUMBER(E35),CHOOSE(E35+1,"None","Initial","Partial","Defined","Managed","Optimised"),"")</f>
        <v/>
      </c>
      <c r="G35" s="10" t="n"/>
      <c r="H35" s="8">
        <f>IF(AND(ISNUMBER(E35),E35&lt;3),N35,"")</f>
        <v/>
      </c>
      <c r="I35" s="8">
        <f>IF(AND(ISNUMBER(E35),E35&lt;3),(3-E35)*O35,"")</f>
        <v/>
      </c>
      <c r="J35" s="8" t="inlineStr">
        <is>
          <t>Access control policy, MFA coverage, privileged account inventory (PAM), signed access review campaigns.</t>
        </is>
      </c>
      <c r="K35" s="8" t="inlineStr">
        <is>
          <t>No MFA on VPN or admin accounts; shared accounts; access review not done or not recorded.</t>
        </is>
      </c>
      <c r="L35" s="8" t="inlineStr">
        <is>
          <t>NIST CSF 2.0 PR.AA · ISO/IEC 27002 8.2-8.5 · NIST SP 800-63B</t>
        </is>
      </c>
      <c r="N35" t="inlineStr">
        <is>
          <t>Enable MFA on email, remote access and admin accounts, then run an access review.</t>
        </is>
      </c>
      <c r="O35" t="n">
        <v>3</v>
      </c>
    </row>
    <row r="36" ht="75" customHeight="1">
      <c r="A36" s="8" t="inlineStr">
        <is>
          <t>A.8.7-8.9</t>
        </is>
      </c>
      <c r="B36" s="8" t="inlineStr">
        <is>
          <t>Technological controls</t>
        </is>
      </c>
      <c r="C36" s="8" t="inlineStr">
        <is>
          <t>Are endpoints and servers protected and vulnerabilities fixed on time?</t>
        </is>
      </c>
      <c r="D36" s="8" t="inlineStr">
        <is>
          <t>Anti-malware or EDR, hardened configurations, vulnerability scans and patch deadlines met.</t>
        </is>
      </c>
      <c r="E36" s="9" t="n"/>
      <c r="F36" s="8">
        <f>IF(ISNUMBER(E36),CHOOSE(E36+1,"None","Initial","Partial","Defined","Managed","Optimised"),"")</f>
        <v/>
      </c>
      <c r="G36" s="10" t="n"/>
      <c r="H36" s="8">
        <f>IF(AND(ISNUMBER(E36),E36&lt;3),N36,"")</f>
        <v/>
      </c>
      <c r="I36" s="8">
        <f>IF(AND(ISNUMBER(E36),E36&lt;3),(3-E36)*O36,"")</f>
        <v/>
      </c>
      <c r="J36" s="8" t="inlineStr">
        <is>
          <t>EDR coverage, vulnerability scan reports, patch SLAs by severity, hardening baselines, approved exceptions.</t>
        </is>
      </c>
      <c r="K36" s="8" t="inlineStr">
        <is>
          <t>Critical internet-facing vulnerabilities open for months; servers missing from inventory and so never scanned.</t>
        </is>
      </c>
      <c r="L36" s="8" t="inlineStr">
        <is>
          <t>NIST CSF 2.0 PR.PS, ID.RA-01 · ISO/IEC 27002 8.7-8.9 · CIS Benchmarks · CVSS/EPSS/CISA KEV</t>
        </is>
      </c>
      <c r="N36" t="inlineStr">
        <is>
          <t>Set patch deadlines by severity (e.g. 7 days for critical) and measure compliance monthly.</t>
        </is>
      </c>
      <c r="O36" t="n">
        <v>3</v>
      </c>
    </row>
    <row r="37" ht="75" customHeight="1">
      <c r="A37" s="8" t="inlineStr">
        <is>
          <t>A.8.13-8.16</t>
        </is>
      </c>
      <c r="B37" s="8" t="inlineStr">
        <is>
          <t>Technological controls</t>
        </is>
      </c>
      <c r="C37" s="8" t="inlineStr">
        <is>
          <t>Are backups tested and event logs monitored?</t>
        </is>
      </c>
      <c r="D37" s="8" t="inlineStr">
        <is>
          <t>Offline or immutable backups restored regularly, centralised and analysed logs.</t>
        </is>
      </c>
      <c r="E37" s="9" t="n"/>
      <c r="F37" s="8">
        <f>IF(ISNUMBER(E37),CHOOSE(E37+1,"None","Initial","Partial","Defined","Managed","Optimised"),"")</f>
        <v/>
      </c>
      <c r="G37" s="10" t="n"/>
      <c r="H37" s="8">
        <f>IF(AND(ISNUMBER(E37),E37&lt;3),N37,"")</f>
        <v/>
      </c>
      <c r="I37" s="8">
        <f>IF(AND(ISNUMBER(E37),E37&lt;3),(3-E37)*O37,"")</f>
        <v/>
      </c>
      <c r="J37" s="8" t="inlineStr">
        <is>
          <t>Backup policy (3-2-1 rule, offline or immutable copy), restore test reports, SIEM and detection rules.</t>
        </is>
      </c>
      <c r="K37" s="8" t="inlineStr">
        <is>
          <t>Backups reachable from the Active Directory domain (encryptable by ransomware); logs kept but never reviewed.</t>
        </is>
      </c>
      <c r="L37" s="8" t="inlineStr">
        <is>
          <t>NIST CSF 2.0 PR.DS-11, DE.CM · ISO/IEC 27002 8.13, 8.15, 8.16</t>
        </is>
      </c>
      <c r="N37" t="inlineStr">
        <is>
          <t>Test a full restore every quarter and centralise logs from critical systems.</t>
        </is>
      </c>
      <c r="O37" t="n">
        <v>3</v>
      </c>
    </row>
    <row r="38" ht="75" customHeight="1">
      <c r="A38" s="8" t="inlineStr">
        <is>
          <t>A.8.20-8.28</t>
        </is>
      </c>
      <c r="B38" s="8" t="inlineStr">
        <is>
          <t>Technological controls</t>
        </is>
      </c>
      <c r="C38" s="8" t="inlineStr">
        <is>
          <t>Is the network segmented, data encrypted and development secure?</t>
        </is>
      </c>
      <c r="D38" s="8" t="inlineStr">
        <is>
          <t>Segmentation and filtering, encryption in transit and at rest, coding rules and security testing.</t>
        </is>
      </c>
      <c r="E38" s="9" t="n"/>
      <c r="F38" s="8">
        <f>IF(ISNUMBER(E38),CHOOSE(E38+1,"None","Initial","Partial","Defined","Managed","Optimised"),"")</f>
        <v/>
      </c>
      <c r="G38" s="10" t="n"/>
      <c r="H38" s="8">
        <f>IF(AND(ISNUMBER(E38),E38&lt;3),N38,"")</f>
        <v/>
      </c>
      <c r="I38" s="8">
        <f>IF(AND(ISNUMBER(E38),E38&lt;3),(3-E38)*O38,"")</f>
        <v/>
      </c>
      <c r="J38" s="8" t="inlineStr">
        <is>
          <t>Network diagram with zones and allowed flows, encryption and key management policy, coding rules, penetration test reports.</t>
        </is>
      </c>
      <c r="K38" s="8" t="inlineStr">
        <is>
          <t>Flat network; obsolete protocols (TLS 1.0, SMBv1); plaintext secrets in code; no security testing before go-live.</t>
        </is>
      </c>
      <c r="L38" s="8" t="inlineStr">
        <is>
          <t>NIST CSF 2.0 PR.IR, PR.DS, PR.PS · ISO/IEC 27002 8.20-8.28 · OWASP ASVS</t>
        </is>
      </c>
      <c r="N38" t="inlineStr">
        <is>
          <t>Separate sensitive networks, encrypt sensitive data and build security testing into projects.</t>
        </is>
      </c>
      <c r="O38" t="n">
        <v>2</v>
      </c>
    </row>
  </sheetData>
  <autoFilter ref="A1:L38"/>
  <conditionalFormatting sqref="E2:E38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</conditionalFormatting>
  <dataValidations count="1">
    <dataValidation sqref="E2:E38" showDropDown="0" showInputMessage="0" showErrorMessage="0" allowBlank="1" type="list">
      <formula1>"0,1,2,3,4,5,N/A"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8" customWidth="1" min="3" max="3"/>
  </cols>
  <sheetData>
    <row r="1">
      <c r="A1" s="1" t="inlineStr">
        <is>
          <t>Results</t>
        </is>
      </c>
    </row>
    <row r="2">
      <c r="A2" s="2" t="inlineStr">
        <is>
          <t>ISO 27001 self-assessment</t>
        </is>
      </c>
    </row>
    <row r="3">
      <c r="A3" s="3" t="inlineStr">
        <is>
          <t>MG CYBER · Mumin Guvendi · mumin-guvendi.com</t>
        </is>
      </c>
    </row>
    <row r="5" ht="32" customHeight="1">
      <c r="A5" s="7" t="inlineStr">
        <is>
          <t>Theme</t>
        </is>
      </c>
      <c r="B5" s="7" t="inlineStr">
        <is>
          <t>Average /5</t>
        </is>
      </c>
      <c r="C5" s="7" t="inlineStr">
        <is>
          <t>Questions rated</t>
        </is>
      </c>
    </row>
    <row r="6">
      <c r="A6" s="11" t="inlineStr">
        <is>
          <t>Context</t>
        </is>
      </c>
      <c r="B6" s="12">
        <f>IFERROR(ROUND(AVERAGEIF('Questionnaire'!$B$2:$B$38,"Context",'Questionnaire'!$E$2:$E$38),1),0)</f>
        <v/>
      </c>
      <c r="C6" s="11">
        <f>COUNTIFS('Questionnaire'!$B$2:$B$38,"Context",'Questionnaire'!$E$2:$E$38,"&gt;=0")</f>
        <v/>
      </c>
    </row>
    <row r="7">
      <c r="A7" s="11" t="inlineStr">
        <is>
          <t>Leadership</t>
        </is>
      </c>
      <c r="B7" s="12">
        <f>IFERROR(ROUND(AVERAGEIF('Questionnaire'!$B$2:$B$38,"Leadership",'Questionnaire'!$E$2:$E$38),1),0)</f>
        <v/>
      </c>
      <c r="C7" s="11">
        <f>COUNTIFS('Questionnaire'!$B$2:$B$38,"Leadership",'Questionnaire'!$E$2:$E$38,"&gt;=0")</f>
        <v/>
      </c>
    </row>
    <row r="8">
      <c r="A8" s="11" t="inlineStr">
        <is>
          <t>Planning</t>
        </is>
      </c>
      <c r="B8" s="12">
        <f>IFERROR(ROUND(AVERAGEIF('Questionnaire'!$B$2:$B$38,"Planning",'Questionnaire'!$E$2:$E$38),1),0)</f>
        <v/>
      </c>
      <c r="C8" s="11">
        <f>COUNTIFS('Questionnaire'!$B$2:$B$38,"Planning",'Questionnaire'!$E$2:$E$38,"&gt;=0")</f>
        <v/>
      </c>
    </row>
    <row r="9">
      <c r="A9" s="11" t="inlineStr">
        <is>
          <t>Support</t>
        </is>
      </c>
      <c r="B9" s="12">
        <f>IFERROR(ROUND(AVERAGEIF('Questionnaire'!$B$2:$B$38,"Support",'Questionnaire'!$E$2:$E$38),1),0)</f>
        <v/>
      </c>
      <c r="C9" s="11">
        <f>COUNTIFS('Questionnaire'!$B$2:$B$38,"Support",'Questionnaire'!$E$2:$E$38,"&gt;=0")</f>
        <v/>
      </c>
    </row>
    <row r="10">
      <c r="A10" s="11" t="inlineStr">
        <is>
          <t>Operation</t>
        </is>
      </c>
      <c r="B10" s="12">
        <f>IFERROR(ROUND(AVERAGEIF('Questionnaire'!$B$2:$B$38,"Operation",'Questionnaire'!$E$2:$E$38),1),0)</f>
        <v/>
      </c>
      <c r="C10" s="11">
        <f>COUNTIFS('Questionnaire'!$B$2:$B$38,"Operation",'Questionnaire'!$E$2:$E$38,"&gt;=0")</f>
        <v/>
      </c>
    </row>
    <row r="11">
      <c r="A11" s="11" t="inlineStr">
        <is>
          <t>Evaluation</t>
        </is>
      </c>
      <c r="B11" s="12">
        <f>IFERROR(ROUND(AVERAGEIF('Questionnaire'!$B$2:$B$38,"Evaluation",'Questionnaire'!$E$2:$E$38),1),0)</f>
        <v/>
      </c>
      <c r="C11" s="11">
        <f>COUNTIFS('Questionnaire'!$B$2:$B$38,"Evaluation",'Questionnaire'!$E$2:$E$38,"&gt;=0")</f>
        <v/>
      </c>
    </row>
    <row r="12">
      <c r="A12" s="11" t="inlineStr">
        <is>
          <t>Improvement</t>
        </is>
      </c>
      <c r="B12" s="12">
        <f>IFERROR(ROUND(AVERAGEIF('Questionnaire'!$B$2:$B$38,"Improvement",'Questionnaire'!$E$2:$E$38),1),0)</f>
        <v/>
      </c>
      <c r="C12" s="11">
        <f>COUNTIFS('Questionnaire'!$B$2:$B$38,"Improvement",'Questionnaire'!$E$2:$E$38,"&gt;=0")</f>
        <v/>
      </c>
    </row>
    <row r="13">
      <c r="A13" s="11" t="inlineStr">
        <is>
          <t>Organisation</t>
        </is>
      </c>
      <c r="B13" s="12">
        <f>IFERROR(ROUND(AVERAGEIF('Questionnaire'!$B$2:$B$38,"Organisational controls",'Questionnaire'!$E$2:$E$38),1),0)</f>
        <v/>
      </c>
      <c r="C13" s="11">
        <f>COUNTIFS('Questionnaire'!$B$2:$B$38,"Organisational controls",'Questionnaire'!$E$2:$E$38,"&gt;=0")</f>
        <v/>
      </c>
    </row>
    <row r="14">
      <c r="A14" s="11" t="inlineStr">
        <is>
          <t>People</t>
        </is>
      </c>
      <c r="B14" s="12">
        <f>IFERROR(ROUND(AVERAGEIF('Questionnaire'!$B$2:$B$38,"People controls",'Questionnaire'!$E$2:$E$38),1),0)</f>
        <v/>
      </c>
      <c r="C14" s="11">
        <f>COUNTIFS('Questionnaire'!$B$2:$B$38,"People controls",'Questionnaire'!$E$2:$E$38,"&gt;=0")</f>
        <v/>
      </c>
    </row>
    <row r="15">
      <c r="A15" s="11" t="inlineStr">
        <is>
          <t>Physical</t>
        </is>
      </c>
      <c r="B15" s="12">
        <f>IFERROR(ROUND(AVERAGEIF('Questionnaire'!$B$2:$B$38,"Physical controls",'Questionnaire'!$E$2:$E$38),1),0)</f>
        <v/>
      </c>
      <c r="C15" s="11">
        <f>COUNTIFS('Questionnaire'!$B$2:$B$38,"Physical controls",'Questionnaire'!$E$2:$E$38,"&gt;=0")</f>
        <v/>
      </c>
    </row>
    <row r="16">
      <c r="A16" s="11" t="inlineStr">
        <is>
          <t>Technology</t>
        </is>
      </c>
      <c r="B16" s="12">
        <f>IFERROR(ROUND(AVERAGEIF('Questionnaire'!$B$2:$B$38,"Technological controls",'Questionnaire'!$E$2:$E$38),1),0)</f>
        <v/>
      </c>
      <c r="C16" s="11">
        <f>COUNTIFS('Questionnaire'!$B$2:$B$38,"Technological controls",'Questionnaire'!$E$2:$E$38,"&gt;=0")</f>
        <v/>
      </c>
    </row>
    <row r="19">
      <c r="A19" s="4" t="inlineStr">
        <is>
          <t>Overall maturity (average /5)</t>
        </is>
      </c>
      <c r="B19" s="13">
        <f>IFERROR(ROUND(AVERAGE('Questionnaire'!$E$2:$E$38),2),0)</f>
        <v/>
      </c>
    </row>
    <row r="20">
      <c r="A20" s="4" t="inlineStr">
        <is>
          <t>Overall maturity (%)</t>
        </is>
      </c>
      <c r="B20" s="14">
        <f>B19/5</f>
        <v/>
      </c>
    </row>
    <row r="21">
      <c r="A21" s="4" t="inlineStr">
        <is>
          <t>Clause 4 to 10 requirements below level 3</t>
        </is>
      </c>
      <c r="B21" s="15">
        <f>COUNTIF('Questionnaire'!$E$2:$E$25,"&lt;3")</f>
        <v/>
      </c>
    </row>
    <row r="22">
      <c r="A22" s="4" t="inlineStr">
        <is>
          <t>Questions answered</t>
        </is>
      </c>
      <c r="B22" s="16">
        <f>COUNTA('Questionnaire'!$E$2:$E$38)&amp;" / 37"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2026-10-26T21:12:52Z</dcterms:modified>
  <cp:lastModifiedBy>Mumin Guvendi (MG CYBER)</cp:lastModifiedBy>
</cp:coreProperties>
</file>